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 filterPrivacy="1"/>
  <bookViews>
    <workbookView xWindow="0" yWindow="0" windowWidth="22260" windowHeight="12650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1" l="1"/>
  <c r="B36" i="1"/>
  <c r="B35" i="1"/>
  <c r="B34" i="1"/>
  <c r="B33" i="1"/>
  <c r="B32" i="1"/>
  <c r="B31" i="1"/>
  <c r="B30" i="1"/>
  <c r="B29" i="1"/>
  <c r="B28" i="1"/>
  <c r="Q19" i="1" l="1"/>
  <c r="Q18" i="1"/>
  <c r="P19" i="1"/>
  <c r="P18" i="1"/>
  <c r="Q8" i="1"/>
  <c r="Q7" i="1"/>
  <c r="R4" i="1"/>
  <c r="R3" i="1"/>
  <c r="Q4" i="1"/>
  <c r="Q3" i="1"/>
  <c r="O11" i="1"/>
  <c r="O10" i="1"/>
  <c r="N11" i="1"/>
  <c r="N10" i="1"/>
  <c r="J7" i="1"/>
  <c r="J6" i="1"/>
  <c r="P4" i="1"/>
  <c r="P3" i="1"/>
  <c r="O4" i="1"/>
  <c r="O3" i="1"/>
  <c r="N4" i="1"/>
  <c r="N3" i="1"/>
  <c r="M4" i="1"/>
  <c r="M3" i="1"/>
  <c r="K4" i="1"/>
  <c r="K3" i="1"/>
  <c r="L4" i="1"/>
  <c r="L3" i="1"/>
  <c r="K17" i="1" l="1"/>
  <c r="K18" i="1"/>
  <c r="H18" i="1"/>
  <c r="H17" i="1"/>
  <c r="G18" i="1"/>
  <c r="J18" i="1" s="1"/>
  <c r="G17" i="1"/>
  <c r="J17" i="1" s="1"/>
  <c r="B4" i="1"/>
  <c r="B5" i="1"/>
  <c r="B6" i="1"/>
  <c r="B7" i="1"/>
  <c r="B8" i="1"/>
  <c r="B9" i="1"/>
  <c r="B10" i="1"/>
  <c r="B11" i="1"/>
  <c r="B12" i="1"/>
  <c r="B3" i="1"/>
  <c r="I13" i="1"/>
  <c r="I12" i="1"/>
  <c r="Q16" i="1"/>
  <c r="Q15" i="1"/>
  <c r="H13" i="1"/>
  <c r="P16" i="1"/>
  <c r="H12" i="1"/>
  <c r="P15" i="1"/>
</calcChain>
</file>

<file path=xl/sharedStrings.xml><?xml version="1.0" encoding="utf-8"?>
<sst xmlns="http://schemas.openxmlformats.org/spreadsheetml/2006/main" count="63" uniqueCount="34">
  <si>
    <t>Zapojení A</t>
  </si>
  <si>
    <t>Zapojení B</t>
  </si>
  <si>
    <t>Rezistor R1</t>
  </si>
  <si>
    <t>Napětí U [V]</t>
  </si>
  <si>
    <t>Proud I [mA]</t>
  </si>
  <si>
    <t>Rezistor R2</t>
  </si>
  <si>
    <t>Ampérmetr</t>
  </si>
  <si>
    <t>Voltmetr</t>
  </si>
  <si>
    <t>Měřící rozsah</t>
  </si>
  <si>
    <t>Nejistota</t>
  </si>
  <si>
    <t>Odpor</t>
  </si>
  <si>
    <t>Metoda A</t>
  </si>
  <si>
    <t>Metoda B</t>
  </si>
  <si>
    <t>bez</t>
  </si>
  <si>
    <t>s</t>
  </si>
  <si>
    <t>R [ohm]</t>
  </si>
  <si>
    <t>U [V]</t>
  </si>
  <si>
    <t>I [mA]</t>
  </si>
  <si>
    <t>10,53 M</t>
  </si>
  <si>
    <t>± 0,03 V</t>
  </si>
  <si>
    <t>10 V</t>
  </si>
  <si>
    <t>100 V</t>
  </si>
  <si>
    <t>15 mA</t>
  </si>
  <si>
    <t>15 A</t>
  </si>
  <si>
    <t>Přístroj</t>
  </si>
  <si>
    <t>Systematická chyba</t>
  </si>
  <si>
    <t xml:space="preserve">Rezistor </t>
  </si>
  <si>
    <t>Relativní syst. chyba</t>
  </si>
  <si>
    <t>± 0,02 % + 1 dgt</t>
  </si>
  <si>
    <t>± 0,1 % + 2 dgts</t>
  </si>
  <si>
    <t>relativní</t>
  </si>
  <si>
    <t>83,297 </t>
  </si>
  <si>
    <t>1006301,991 </t>
  </si>
  <si>
    <t>1006291,591 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</si>
</sst>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K_č_-;\-* #,##0.00\ _K_č_-;_-* &quot;-&quot;??\ _K_č_-;_-@_-"/>
    <numFmt numFmtId="164" formatCode="0.000"/>
    <numFmt numFmtId="165" formatCode="0.00000"/>
    <numFmt numFmtId="166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Alignment="1"/>
    <xf numFmtId="164" fontId="3" fillId="0" borderId="0" xfId="0" applyNumberFormat="1" applyFont="1" applyAlignment="1"/>
    <xf numFmtId="164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43" fontId="0" fillId="0" borderId="4" xfId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43" fontId="0" fillId="0" borderId="0" xfId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workbookViewId="0">
      <selection activeCell="H38" sqref="H38"/>
    </sheetView>
  </sheetViews>
  <sheetFormatPr defaultRowHeight="14.5" x14ac:dyDescent="0.35"/>
  <cols>
    <col min="1" max="1" width="17.1796875" style="1" customWidth="1"/>
    <col min="2" max="2" width="13.90625" style="3" customWidth="1"/>
    <col min="3" max="3" width="9.26953125" style="3" bestFit="1" customWidth="1"/>
    <col min="4" max="4" width="14" style="1" customWidth="1"/>
    <col min="5" max="5" width="17.453125" style="1" customWidth="1"/>
    <col min="6" max="6" width="12.7265625" style="1" customWidth="1"/>
    <col min="7" max="7" width="11.81640625" style="1" customWidth="1"/>
    <col min="8" max="8" width="12" style="1" customWidth="1"/>
    <col min="9" max="9" width="10" style="1" customWidth="1"/>
    <col min="10" max="10" width="9.90625" style="1" customWidth="1"/>
    <col min="11" max="12" width="7.1796875" style="1" customWidth="1"/>
    <col min="13" max="13" width="10.1796875" style="1" customWidth="1"/>
    <col min="14" max="14" width="10" style="1" customWidth="1"/>
    <col min="15" max="15" width="13.36328125" style="1" customWidth="1"/>
    <col min="16" max="17" width="14.08984375" style="1" customWidth="1"/>
    <col min="18" max="16384" width="8.7265625" style="1"/>
  </cols>
  <sheetData>
    <row r="1" spans="1:18" x14ac:dyDescent="0.35">
      <c r="A1" s="4" t="s">
        <v>0</v>
      </c>
      <c r="B1" s="5"/>
      <c r="C1" s="5"/>
    </row>
    <row r="2" spans="1:18" x14ac:dyDescent="0.35">
      <c r="A2" s="12" t="s">
        <v>16</v>
      </c>
      <c r="B2" s="11" t="s">
        <v>15</v>
      </c>
      <c r="C2" s="13" t="s">
        <v>17</v>
      </c>
      <c r="E2" s="2" t="s">
        <v>0</v>
      </c>
      <c r="F2" s="2" t="s">
        <v>3</v>
      </c>
      <c r="G2" s="2" t="s">
        <v>4</v>
      </c>
      <c r="H2" s="2" t="s">
        <v>1</v>
      </c>
      <c r="I2" s="2" t="s">
        <v>3</v>
      </c>
      <c r="J2" s="2" t="s">
        <v>4</v>
      </c>
      <c r="K2" s="19" t="s">
        <v>3</v>
      </c>
      <c r="L2" s="19" t="s">
        <v>4</v>
      </c>
      <c r="M2" s="19" t="s">
        <v>3</v>
      </c>
      <c r="N2" s="19" t="s">
        <v>4</v>
      </c>
      <c r="O2" s="28" t="s">
        <v>30</v>
      </c>
      <c r="P2" s="29"/>
      <c r="Q2" s="29"/>
    </row>
    <row r="3" spans="1:18" x14ac:dyDescent="0.35">
      <c r="A3" s="7">
        <v>1.9910000000000001</v>
      </c>
      <c r="B3" s="10">
        <f t="shared" ref="B3:B12" si="0">A3*1000/C3</f>
        <v>55.639391906997545</v>
      </c>
      <c r="C3" s="6">
        <v>35.783999999999999</v>
      </c>
      <c r="E3" s="2" t="s">
        <v>2</v>
      </c>
      <c r="F3" s="8">
        <v>9.9700000000000006</v>
      </c>
      <c r="G3" s="2">
        <v>100.199</v>
      </c>
      <c r="H3" s="2" t="s">
        <v>2</v>
      </c>
      <c r="I3" s="2">
        <v>9.3960000000000008</v>
      </c>
      <c r="J3" s="2">
        <v>100.28100000000001</v>
      </c>
      <c r="K3" s="1">
        <f>0.001*F3+0.002</f>
        <v>1.1970000000000001E-2</v>
      </c>
      <c r="L3" s="1">
        <f>G3*0.0002+0.001</f>
        <v>2.1039800000000001E-2</v>
      </c>
      <c r="M3" s="1">
        <f>I3*0.001+0.002</f>
        <v>1.1396000000000002E-2</v>
      </c>
      <c r="N3" s="1">
        <f>J3*0.0002+0.001</f>
        <v>2.1056200000000004E-2</v>
      </c>
      <c r="O3" s="1">
        <f>M3/I3</f>
        <v>1.2128565346956153E-3</v>
      </c>
      <c r="P3" s="1">
        <f>N3/J3</f>
        <v>2.0997197873974137E-4</v>
      </c>
      <c r="Q3" s="1">
        <f>K3/F3</f>
        <v>1.2006018054162488E-3</v>
      </c>
      <c r="R3" s="1">
        <f>L3/G3</f>
        <v>2.0998013952235053E-4</v>
      </c>
    </row>
    <row r="4" spans="1:18" x14ac:dyDescent="0.35">
      <c r="A4" s="7">
        <v>4.0060000000000002</v>
      </c>
      <c r="B4" s="10">
        <f t="shared" si="0"/>
        <v>86.195025389448318</v>
      </c>
      <c r="C4" s="6">
        <v>46.475999999999999</v>
      </c>
      <c r="E4" s="2" t="s">
        <v>5</v>
      </c>
      <c r="F4" s="2">
        <v>39.99</v>
      </c>
      <c r="G4" s="2">
        <v>4.403E-2</v>
      </c>
      <c r="H4" s="2" t="s">
        <v>5</v>
      </c>
      <c r="I4" s="2">
        <v>39.92</v>
      </c>
      <c r="J4" s="2">
        <v>3.9669999999999997E-2</v>
      </c>
      <c r="K4" s="1">
        <f>0.001*F4+0.02</f>
        <v>5.9990000000000002E-2</v>
      </c>
      <c r="L4" s="1">
        <f>G4*0.0002+0.00001</f>
        <v>1.8806000000000003E-5</v>
      </c>
      <c r="M4" s="1">
        <f>I4*0.001+0.02</f>
        <v>5.9920000000000001E-2</v>
      </c>
      <c r="N4" s="1">
        <f>J4*0.0002+0.00001</f>
        <v>1.7934000000000001E-5</v>
      </c>
      <c r="O4" s="1">
        <f>M4/I4</f>
        <v>1.5010020040080159E-3</v>
      </c>
      <c r="P4" s="1">
        <f>N4/J4</f>
        <v>4.5207965717166629E-4</v>
      </c>
      <c r="Q4" s="1">
        <f>K4/F4</f>
        <v>1.5001250312578144E-3</v>
      </c>
      <c r="R4" s="1">
        <f>L4/G4</f>
        <v>4.2711787417669774E-4</v>
      </c>
    </row>
    <row r="5" spans="1:18" x14ac:dyDescent="0.35">
      <c r="A5" s="7">
        <v>6.048</v>
      </c>
      <c r="B5" s="10">
        <f t="shared" si="0"/>
        <v>105.14603616133518</v>
      </c>
      <c r="C5" s="6">
        <v>57.52</v>
      </c>
    </row>
    <row r="6" spans="1:18" ht="15" thickBot="1" x14ac:dyDescent="0.4">
      <c r="A6" s="7">
        <v>7.9980000000000002</v>
      </c>
      <c r="B6" s="10">
        <f t="shared" si="0"/>
        <v>119.35175789410852</v>
      </c>
      <c r="C6" s="6">
        <v>67.012</v>
      </c>
      <c r="E6" s="2"/>
      <c r="F6" s="2" t="s">
        <v>8</v>
      </c>
      <c r="G6" s="2" t="s">
        <v>9</v>
      </c>
      <c r="H6" s="2" t="s">
        <v>10</v>
      </c>
      <c r="J6" s="9">
        <f>(O3^2+P3^2)^(1/2)</f>
        <v>1.2308977234562336E-3</v>
      </c>
      <c r="K6" s="2"/>
      <c r="L6" s="2"/>
      <c r="M6" s="2"/>
      <c r="N6" s="18"/>
      <c r="O6" s="18"/>
    </row>
    <row r="7" spans="1:18" ht="15" thickBot="1" x14ac:dyDescent="0.4">
      <c r="A7" s="7">
        <v>9.9809999999999999</v>
      </c>
      <c r="B7" s="10">
        <f t="shared" si="0"/>
        <v>131.69978624020268</v>
      </c>
      <c r="C7" s="6">
        <v>75.786000000000001</v>
      </c>
      <c r="E7" s="2" t="s">
        <v>6</v>
      </c>
      <c r="F7" s="2"/>
      <c r="G7" s="2"/>
      <c r="H7" s="2">
        <v>10.4</v>
      </c>
      <c r="J7" s="26">
        <f>(O4^2+P4^2)^(1/2)</f>
        <v>1.5676042333652111E-3</v>
      </c>
      <c r="K7" s="2"/>
      <c r="L7" s="2"/>
      <c r="M7" s="2"/>
      <c r="N7" s="22">
        <v>93.697000000000003</v>
      </c>
      <c r="O7" s="23" t="s">
        <v>31</v>
      </c>
      <c r="Q7" s="1">
        <f>(Q3^2+R3^2)^(1/2)</f>
        <v>1.2188258096063531E-3</v>
      </c>
    </row>
    <row r="8" spans="1:18" ht="15" thickBot="1" x14ac:dyDescent="0.4">
      <c r="A8" s="7">
        <v>11.98</v>
      </c>
      <c r="B8" s="10">
        <f t="shared" si="0"/>
        <v>142.30056540124482</v>
      </c>
      <c r="C8" s="6">
        <v>84.188000000000002</v>
      </c>
      <c r="E8" s="2" t="s">
        <v>7</v>
      </c>
      <c r="F8" s="2"/>
      <c r="G8" s="2"/>
      <c r="H8" s="2">
        <v>10530000</v>
      </c>
      <c r="J8" s="2"/>
      <c r="K8" s="2"/>
      <c r="L8" s="2"/>
      <c r="M8" s="2"/>
      <c r="N8" s="24" t="s">
        <v>32</v>
      </c>
      <c r="O8" s="25" t="s">
        <v>33</v>
      </c>
      <c r="Q8" s="1">
        <f>(Q4^2+R4^2)^(1/2)</f>
        <v>1.559745103485656E-3</v>
      </c>
    </row>
    <row r="9" spans="1:18" x14ac:dyDescent="0.35">
      <c r="A9" s="7">
        <v>13.98</v>
      </c>
      <c r="B9" s="10">
        <f t="shared" si="0"/>
        <v>152.21793950480173</v>
      </c>
      <c r="C9" s="6">
        <v>91.841999999999999</v>
      </c>
    </row>
    <row r="10" spans="1:18" x14ac:dyDescent="0.35">
      <c r="A10" s="7">
        <v>15.97</v>
      </c>
      <c r="B10" s="10">
        <f t="shared" si="0"/>
        <v>161.19264388235058</v>
      </c>
      <c r="C10" s="6">
        <v>99.073999999999998</v>
      </c>
      <c r="E10" s="2"/>
      <c r="F10" s="32" t="s">
        <v>11</v>
      </c>
      <c r="G10" s="33"/>
      <c r="H10" s="32" t="s">
        <v>12</v>
      </c>
      <c r="I10" s="33"/>
      <c r="N10" s="27">
        <f>N7*J6</f>
        <v>0.11533142399467873</v>
      </c>
      <c r="O10" s="27">
        <f>83.297*J6</f>
        <v>0.10253008767073389</v>
      </c>
    </row>
    <row r="11" spans="1:18" x14ac:dyDescent="0.35">
      <c r="A11" s="7">
        <v>17.96</v>
      </c>
      <c r="B11" s="10">
        <f t="shared" si="0"/>
        <v>169.47393253125739</v>
      </c>
      <c r="C11" s="6">
        <v>105.97499999999999</v>
      </c>
      <c r="E11" s="2"/>
      <c r="F11" s="2" t="s">
        <v>13</v>
      </c>
      <c r="G11" s="2" t="s">
        <v>14</v>
      </c>
      <c r="H11" s="2" t="s">
        <v>13</v>
      </c>
      <c r="I11" s="2" t="s">
        <v>14</v>
      </c>
      <c r="N11" s="27">
        <f>1006301.991*J7</f>
        <v>1577.4832611354407</v>
      </c>
      <c r="O11" s="27">
        <f>1006291.591*J7</f>
        <v>1577.4669580514135</v>
      </c>
    </row>
    <row r="12" spans="1:18" x14ac:dyDescent="0.35">
      <c r="A12" s="7">
        <v>19.940000000000001</v>
      </c>
      <c r="B12" s="10">
        <f t="shared" si="0"/>
        <v>177.45739331642417</v>
      </c>
      <c r="C12" s="6">
        <v>112.36499999999999</v>
      </c>
      <c r="E12" s="2" t="s">
        <v>2</v>
      </c>
      <c r="H12" s="8">
        <f>I3/(J3/1000)</f>
        <v>93.696712238609507</v>
      </c>
      <c r="I12" s="8">
        <f>I3/(J3/1000) - H7</f>
        <v>83.296712238609501</v>
      </c>
    </row>
    <row r="13" spans="1:18" x14ac:dyDescent="0.35">
      <c r="E13" s="2" t="s">
        <v>5</v>
      </c>
      <c r="H13" s="8">
        <f>I4/(J4/1000)</f>
        <v>1006301.9914292918</v>
      </c>
      <c r="I13" s="8">
        <f>I4/(J4/1000) - H7</f>
        <v>1006291.5914292918</v>
      </c>
    </row>
    <row r="14" spans="1:18" x14ac:dyDescent="0.35">
      <c r="E14" s="2" t="s">
        <v>25</v>
      </c>
      <c r="F14" s="32"/>
      <c r="G14" s="33"/>
      <c r="H14" s="32"/>
      <c r="I14" s="33"/>
    </row>
    <row r="15" spans="1:18" x14ac:dyDescent="0.35">
      <c r="P15" s="9">
        <f>F3/(G3/1000)</f>
        <v>99.501991037834713</v>
      </c>
      <c r="Q15" s="9">
        <f>F3/((G3/1000)-F3/H8)</f>
        <v>99.502931279029056</v>
      </c>
    </row>
    <row r="16" spans="1:18" x14ac:dyDescent="0.35">
      <c r="A16" s="2" t="s">
        <v>24</v>
      </c>
      <c r="B16" s="2" t="s">
        <v>8</v>
      </c>
      <c r="C16" s="2" t="s">
        <v>9</v>
      </c>
      <c r="D16" s="2" t="s">
        <v>10</v>
      </c>
      <c r="F16" s="2" t="s">
        <v>25</v>
      </c>
      <c r="G16" s="2" t="s">
        <v>11</v>
      </c>
      <c r="H16" s="2" t="s">
        <v>12</v>
      </c>
      <c r="I16" s="2" t="s">
        <v>27</v>
      </c>
      <c r="J16" s="14" t="s">
        <v>11</v>
      </c>
      <c r="K16" s="14" t="s">
        <v>12</v>
      </c>
      <c r="P16" s="8">
        <f>F4/(G4/1000)</f>
        <v>908244.37883261428</v>
      </c>
      <c r="Q16" s="8">
        <f>F4/((G4/1000)-F4/H8)</f>
        <v>993977.98963710037</v>
      </c>
    </row>
    <row r="17" spans="1:17" x14ac:dyDescent="0.35">
      <c r="A17" s="34" t="s">
        <v>6</v>
      </c>
      <c r="B17" s="2" t="s">
        <v>22</v>
      </c>
      <c r="C17" s="2"/>
      <c r="D17" s="34">
        <v>10.4</v>
      </c>
      <c r="F17" s="2" t="s">
        <v>26</v>
      </c>
      <c r="G17" s="9">
        <f>Q15-P15</f>
        <v>9.402411943426614E-4</v>
      </c>
      <c r="H17" s="8">
        <f>I12-H12</f>
        <v>-10.400000000000006</v>
      </c>
      <c r="I17" s="2" t="s">
        <v>26</v>
      </c>
      <c r="J17" s="15">
        <f>G17*100/Q15</f>
        <v>9.4493818650026433E-4</v>
      </c>
      <c r="K17" s="17">
        <f>H17*100/I12</f>
        <v>-12.485486786331311</v>
      </c>
    </row>
    <row r="18" spans="1:17" x14ac:dyDescent="0.35">
      <c r="A18" s="34"/>
      <c r="B18" s="2" t="s">
        <v>23</v>
      </c>
      <c r="C18" s="2"/>
      <c r="D18" s="34"/>
      <c r="F18" s="2" t="s">
        <v>26</v>
      </c>
      <c r="G18" s="8">
        <f>Q16-P16</f>
        <v>85733.610804486088</v>
      </c>
      <c r="H18" s="8">
        <f>I13-H13</f>
        <v>-10.400000000023283</v>
      </c>
      <c r="I18" s="2" t="s">
        <v>26</v>
      </c>
      <c r="J18" s="2">
        <f>G18*100/Q16</f>
        <v>8.625302742949799</v>
      </c>
      <c r="K18" s="2">
        <f>H18*100/I13</f>
        <v>-1.03349765501385E-3</v>
      </c>
      <c r="P18" s="1">
        <f>Q7*P15</f>
        <v>0.12127559478413298</v>
      </c>
      <c r="Q18" s="1">
        <f>Q7*Q15</f>
        <v>0.1212767407743679</v>
      </c>
    </row>
    <row r="19" spans="1:17" x14ac:dyDescent="0.35">
      <c r="A19" s="34" t="s">
        <v>7</v>
      </c>
      <c r="B19" s="2" t="s">
        <v>20</v>
      </c>
      <c r="C19" s="2" t="s">
        <v>19</v>
      </c>
      <c r="D19" s="34" t="s">
        <v>18</v>
      </c>
      <c r="J19" s="30"/>
      <c r="K19" s="31"/>
      <c r="P19" s="1">
        <f>Q8*P16</f>
        <v>1416.6297226525412</v>
      </c>
      <c r="Q19" s="1">
        <f>Q8*Q16</f>
        <v>1550.3523023089833</v>
      </c>
    </row>
    <row r="20" spans="1:17" x14ac:dyDescent="0.35">
      <c r="A20" s="34"/>
      <c r="B20" s="8" t="s">
        <v>21</v>
      </c>
      <c r="C20" s="8"/>
      <c r="D20" s="34"/>
      <c r="J20" s="30"/>
      <c r="K20" s="31"/>
    </row>
    <row r="21" spans="1:17" x14ac:dyDescent="0.35">
      <c r="F21" s="21" t="s">
        <v>28</v>
      </c>
      <c r="G21" s="20"/>
      <c r="J21" s="16"/>
      <c r="K21" s="16"/>
    </row>
    <row r="22" spans="1:17" x14ac:dyDescent="0.35">
      <c r="F22" s="21"/>
      <c r="G22" s="20"/>
      <c r="J22" s="16"/>
      <c r="K22" s="16"/>
    </row>
    <row r="23" spans="1:17" x14ac:dyDescent="0.35">
      <c r="F23" s="21" t="s">
        <v>29</v>
      </c>
      <c r="G23" s="20"/>
      <c r="J23" s="16"/>
      <c r="K23" s="16"/>
    </row>
    <row r="24" spans="1:17" x14ac:dyDescent="0.35">
      <c r="F24" s="21"/>
      <c r="G24" s="20"/>
    </row>
    <row r="27" spans="1:17" x14ac:dyDescent="0.35">
      <c r="B27" s="11" t="s">
        <v>15</v>
      </c>
      <c r="E27" s="12" t="s">
        <v>16</v>
      </c>
      <c r="F27" s="7">
        <v>1.9910000000000001</v>
      </c>
      <c r="G27" s="7">
        <v>4.0060000000000002</v>
      </c>
      <c r="H27" s="7">
        <v>6.048</v>
      </c>
      <c r="I27" s="7">
        <v>7.9980000000000002</v>
      </c>
      <c r="J27" s="7">
        <v>9.9809999999999999</v>
      </c>
      <c r="K27" s="7">
        <v>11.98</v>
      </c>
      <c r="L27" s="7">
        <v>13.98</v>
      </c>
      <c r="M27" s="7">
        <v>15.97</v>
      </c>
      <c r="N27" s="7">
        <v>17.96</v>
      </c>
      <c r="O27" s="7">
        <v>19.940000000000001</v>
      </c>
    </row>
    <row r="28" spans="1:17" x14ac:dyDescent="0.35">
      <c r="B28" s="10">
        <f>F27*1000/F28</f>
        <v>55.639391906997545</v>
      </c>
      <c r="E28" s="13" t="s">
        <v>17</v>
      </c>
      <c r="F28" s="6">
        <v>35.783999999999999</v>
      </c>
      <c r="G28" s="6">
        <v>46.475999999999999</v>
      </c>
      <c r="H28" s="6">
        <v>57.52</v>
      </c>
      <c r="I28" s="6">
        <v>67.012</v>
      </c>
      <c r="J28" s="6">
        <v>75.786000000000001</v>
      </c>
      <c r="K28" s="6">
        <v>84.188000000000002</v>
      </c>
      <c r="L28" s="6">
        <v>91.841999999999999</v>
      </c>
      <c r="M28" s="6">
        <v>99.073999999999998</v>
      </c>
      <c r="N28" s="6">
        <v>105.97499999999999</v>
      </c>
      <c r="O28" s="6">
        <v>112.36499999999999</v>
      </c>
    </row>
    <row r="29" spans="1:17" x14ac:dyDescent="0.35">
      <c r="B29" s="10">
        <f>G27*1000/G28</f>
        <v>86.195025389448318</v>
      </c>
    </row>
    <row r="30" spans="1:17" x14ac:dyDescent="0.35">
      <c r="B30" s="10">
        <f>H27*1000/H28</f>
        <v>105.14603616133518</v>
      </c>
    </row>
    <row r="31" spans="1:17" x14ac:dyDescent="0.35">
      <c r="B31" s="10">
        <f>I27*1000/I28</f>
        <v>119.35175789410852</v>
      </c>
    </row>
    <row r="32" spans="1:17" x14ac:dyDescent="0.35">
      <c r="B32" s="10">
        <f>J27*1000/J28</f>
        <v>131.69978624020268</v>
      </c>
    </row>
    <row r="33" spans="2:2" x14ac:dyDescent="0.35">
      <c r="B33" s="10">
        <f>K27*1000/K28</f>
        <v>142.30056540124482</v>
      </c>
    </row>
    <row r="34" spans="2:2" x14ac:dyDescent="0.35">
      <c r="B34" s="10">
        <f>L27*1000/L28</f>
        <v>152.21793950480173</v>
      </c>
    </row>
    <row r="35" spans="2:2" x14ac:dyDescent="0.35">
      <c r="B35" s="10">
        <f>M27*1000/M28</f>
        <v>161.19264388235058</v>
      </c>
    </row>
    <row r="36" spans="2:2" x14ac:dyDescent="0.35">
      <c r="B36" s="10">
        <f>N27*1000/N28</f>
        <v>169.47393253125739</v>
      </c>
    </row>
    <row r="37" spans="2:2" x14ac:dyDescent="0.35">
      <c r="B37" s="10">
        <f>O27*1000/O28</f>
        <v>177.45739331642417</v>
      </c>
    </row>
  </sheetData>
  <mergeCells count="11">
    <mergeCell ref="A17:A18"/>
    <mergeCell ref="A19:A20"/>
    <mergeCell ref="D17:D18"/>
    <mergeCell ref="D19:D20"/>
    <mergeCell ref="F14:G14"/>
    <mergeCell ref="O2:Q2"/>
    <mergeCell ref="J19:J20"/>
    <mergeCell ref="K19:K20"/>
    <mergeCell ref="F10:G10"/>
    <mergeCell ref="H10:I10"/>
    <mergeCell ref="H14:I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2017-04-06T14:30:48Z</dcterms:modified>
</cp:coreProperties>
</file>