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 filterPrivacy="1"/>
  <bookViews>
    <workbookView xWindow="0" yWindow="0" windowWidth="22260" windowHeight="12650" activeTab="1"/>
  </bookViews>
  <sheets>
    <sheet name="Clément-Desormesova metoda" sheetId="1" r:id="rId1"/>
    <sheet name="Rychlost zvuku ve vzduchu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J11" i="2" s="1"/>
  <c r="H10" i="2"/>
  <c r="J10" i="2" s="1"/>
  <c r="H9" i="2"/>
  <c r="J9" i="2" s="1"/>
  <c r="R29" i="1"/>
  <c r="P29" i="1"/>
  <c r="U33" i="1"/>
  <c r="O27" i="1"/>
  <c r="O26" i="1"/>
  <c r="X14" i="1"/>
  <c r="R13" i="1"/>
  <c r="L13" i="1"/>
  <c r="L4" i="1"/>
  <c r="L5" i="1"/>
  <c r="L6" i="1"/>
  <c r="L7" i="1"/>
  <c r="L8" i="1"/>
  <c r="L9" i="1"/>
  <c r="L10" i="1"/>
  <c r="L11" i="1"/>
  <c r="L12" i="1"/>
  <c r="L3" i="1"/>
  <c r="Q13" i="1"/>
  <c r="X13" i="1"/>
  <c r="X4" i="1"/>
  <c r="X5" i="1"/>
  <c r="X6" i="1"/>
  <c r="X7" i="1"/>
  <c r="X8" i="1"/>
  <c r="X9" i="1"/>
  <c r="X10" i="1"/>
  <c r="X11" i="1"/>
  <c r="X12" i="1"/>
  <c r="X3" i="1"/>
  <c r="F4" i="1"/>
  <c r="H4" i="1" s="1"/>
  <c r="J4" i="1" s="1"/>
  <c r="F5" i="1"/>
  <c r="H5" i="1" s="1"/>
  <c r="J5" i="1" s="1"/>
  <c r="F6" i="1"/>
  <c r="F7" i="1"/>
  <c r="F8" i="1"/>
  <c r="H8" i="1" s="1"/>
  <c r="J8" i="1" s="1"/>
  <c r="F9" i="1"/>
  <c r="H9" i="1" s="1"/>
  <c r="J9" i="1" s="1"/>
  <c r="F10" i="1"/>
  <c r="F11" i="1"/>
  <c r="F12" i="1"/>
  <c r="H12" i="1" s="1"/>
  <c r="J12" i="1" s="1"/>
  <c r="F3" i="1"/>
  <c r="H3" i="1" s="1"/>
  <c r="J3" i="1" s="1"/>
  <c r="D4" i="1"/>
  <c r="G4" i="1" s="1"/>
  <c r="I4" i="1" s="1"/>
  <c r="D5" i="1"/>
  <c r="G5" i="1" s="1"/>
  <c r="I5" i="1" s="1"/>
  <c r="D6" i="1"/>
  <c r="H6" i="1" s="1"/>
  <c r="J6" i="1" s="1"/>
  <c r="D7" i="1"/>
  <c r="H7" i="1" s="1"/>
  <c r="J7" i="1" s="1"/>
  <c r="D8" i="1"/>
  <c r="G8" i="1" s="1"/>
  <c r="I8" i="1" s="1"/>
  <c r="D9" i="1"/>
  <c r="G9" i="1" s="1"/>
  <c r="I9" i="1" s="1"/>
  <c r="D10" i="1"/>
  <c r="H10" i="1" s="1"/>
  <c r="J10" i="1" s="1"/>
  <c r="D11" i="1"/>
  <c r="H11" i="1" s="1"/>
  <c r="J11" i="1" s="1"/>
  <c r="D12" i="1"/>
  <c r="G12" i="1" s="1"/>
  <c r="I12" i="1" s="1"/>
  <c r="D3" i="1"/>
  <c r="G3" i="1" s="1"/>
  <c r="I3" i="1" s="1"/>
  <c r="B4" i="1"/>
  <c r="B5" i="1"/>
  <c r="B6" i="1"/>
  <c r="B7" i="1"/>
  <c r="B8" i="1"/>
  <c r="B9" i="1"/>
  <c r="B10" i="1"/>
  <c r="B11" i="1"/>
  <c r="B12" i="1"/>
  <c r="B3" i="1"/>
  <c r="L9" i="2"/>
  <c r="N9" i="2" s="1"/>
  <c r="O9" i="2" s="1"/>
  <c r="H3" i="2"/>
  <c r="H4" i="2"/>
  <c r="L10" i="2" s="1"/>
  <c r="H5" i="2"/>
  <c r="L11" i="2" s="1"/>
  <c r="P11" i="2" l="1"/>
  <c r="N11" i="2"/>
  <c r="O11" i="2" s="1"/>
  <c r="P10" i="2"/>
  <c r="N10" i="2"/>
  <c r="O10" i="2" s="1"/>
  <c r="P9" i="2"/>
  <c r="Q9" i="2" s="1"/>
  <c r="K3" i="1"/>
  <c r="K9" i="1"/>
  <c r="K5" i="1"/>
  <c r="K12" i="1"/>
  <c r="K8" i="1"/>
  <c r="K4" i="1"/>
  <c r="G11" i="1"/>
  <c r="I11" i="1" s="1"/>
  <c r="K11" i="1" s="1"/>
  <c r="G7" i="1"/>
  <c r="I7" i="1" s="1"/>
  <c r="K7" i="1" s="1"/>
  <c r="G10" i="1"/>
  <c r="I10" i="1" s="1"/>
  <c r="K10" i="1" s="1"/>
  <c r="G6" i="1"/>
  <c r="I6" i="1" s="1"/>
  <c r="K6" i="1" s="1"/>
  <c r="R3" i="1"/>
  <c r="R4" i="1"/>
  <c r="R5" i="1"/>
  <c r="R6" i="1"/>
  <c r="R7" i="1"/>
  <c r="R8" i="1"/>
  <c r="R9" i="1"/>
  <c r="R10" i="1"/>
  <c r="R11" i="1"/>
  <c r="R12" i="1"/>
  <c r="Q11" i="2" l="1"/>
  <c r="Q10" i="2"/>
  <c r="J27" i="1"/>
  <c r="J28" i="1"/>
  <c r="J29" i="1"/>
  <c r="J30" i="1"/>
  <c r="J31" i="1"/>
  <c r="J32" i="1"/>
  <c r="J33" i="1"/>
  <c r="J34" i="1"/>
  <c r="J35" i="1"/>
  <c r="J26" i="1"/>
  <c r="J16" i="1"/>
  <c r="J17" i="1"/>
  <c r="J18" i="1"/>
  <c r="J19" i="1"/>
  <c r="J20" i="1"/>
  <c r="J21" i="1"/>
  <c r="J22" i="1"/>
  <c r="J23" i="1"/>
  <c r="J24" i="1"/>
  <c r="J15" i="1"/>
  <c r="Q3" i="1" l="1"/>
  <c r="U3" i="1"/>
  <c r="S3" i="1"/>
  <c r="T3" i="1" s="1"/>
  <c r="V3" i="1" s="1"/>
  <c r="W3" i="1" s="1"/>
  <c r="Q9" i="1"/>
  <c r="U9" i="1"/>
  <c r="S9" i="1"/>
  <c r="T9" i="1" s="1"/>
  <c r="Q5" i="1"/>
  <c r="U5" i="1"/>
  <c r="S5" i="1"/>
  <c r="T5" i="1" s="1"/>
  <c r="U12" i="1"/>
  <c r="S12" i="1"/>
  <c r="T12" i="1" s="1"/>
  <c r="V12" i="1" s="1"/>
  <c r="Q8" i="1"/>
  <c r="U8" i="1"/>
  <c r="S8" i="1"/>
  <c r="T8" i="1" s="1"/>
  <c r="U4" i="1"/>
  <c r="S4" i="1"/>
  <c r="T4" i="1" s="1"/>
  <c r="Q6" i="1"/>
  <c r="U6" i="1"/>
  <c r="S6" i="1"/>
  <c r="T6" i="1" s="1"/>
  <c r="V6" i="1" s="1"/>
  <c r="W6" i="1" s="1"/>
  <c r="U11" i="1"/>
  <c r="S11" i="1"/>
  <c r="T11" i="1" s="1"/>
  <c r="U7" i="1"/>
  <c r="S7" i="1"/>
  <c r="T7" i="1" s="1"/>
  <c r="V7" i="1" s="1"/>
  <c r="Q10" i="1"/>
  <c r="U10" i="1"/>
  <c r="S10" i="1"/>
  <c r="T10" i="1" s="1"/>
  <c r="Q11" i="1"/>
  <c r="Q7" i="1"/>
  <c r="Q12" i="1"/>
  <c r="Q4" i="1"/>
  <c r="W7" i="1" l="1"/>
  <c r="V11" i="1"/>
  <c r="W11" i="1" s="1"/>
  <c r="V5" i="1"/>
  <c r="W5" i="1" s="1"/>
  <c r="V4" i="1"/>
  <c r="W4" i="1" s="1"/>
  <c r="W12" i="1"/>
  <c r="V10" i="1"/>
  <c r="W10" i="1" s="1"/>
  <c r="V8" i="1"/>
  <c r="W8" i="1" s="1"/>
  <c r="V9" i="1"/>
  <c r="W9" i="1" s="1"/>
</calcChain>
</file>

<file path=xl/sharedStrings.xml><?xml version="1.0" encoding="utf-8"?>
<sst xmlns="http://schemas.openxmlformats.org/spreadsheetml/2006/main" count="60" uniqueCount="43">
  <si>
    <t xml:space="preserve">nulový proud </t>
  </si>
  <si>
    <t>horní</t>
  </si>
  <si>
    <t>natlakování</t>
  </si>
  <si>
    <t>upuštění</t>
  </si>
  <si>
    <t>dolní</t>
  </si>
  <si>
    <t>proud</t>
  </si>
  <si>
    <t>počátek</t>
  </si>
  <si>
    <t>ověření měřidla</t>
  </si>
  <si>
    <t>manometr</t>
  </si>
  <si>
    <t>frekvence</t>
  </si>
  <si>
    <t>1490 Hz</t>
  </si>
  <si>
    <t>1668 Hz</t>
  </si>
  <si>
    <t>1976 Hz</t>
  </si>
  <si>
    <t>i</t>
  </si>
  <si>
    <t>součet</t>
  </si>
  <si>
    <t>konstanta h</t>
  </si>
  <si>
    <t>konstanta I</t>
  </si>
  <si>
    <t>Přístroj</t>
  </si>
  <si>
    <t>ampérmetr</t>
  </si>
  <si>
    <t>Typ</t>
  </si>
  <si>
    <t>U trubice</t>
  </si>
  <si>
    <t>Pitot tube HD 350</t>
  </si>
  <si>
    <t>Metex M-3860 D</t>
  </si>
  <si>
    <t>Rozsah</t>
  </si>
  <si>
    <t>Nejistota</t>
  </si>
  <si>
    <t>400 mA</t>
  </si>
  <si>
    <t>500 mm</t>
  </si>
  <si>
    <t>0,29 mm</t>
  </si>
  <si>
    <t>0,3 % FS</t>
  </si>
  <si>
    <t>1000 mm</t>
  </si>
  <si>
    <t>1 % + 1 dgt</t>
  </si>
  <si>
    <t>f [Hz]</t>
  </si>
  <si>
    <t>rozdíl</t>
  </si>
  <si>
    <t>h1 - h2</t>
  </si>
  <si>
    <t>h1</t>
  </si>
  <si>
    <t>čitatel</t>
  </si>
  <si>
    <t>jmenovatel</t>
  </si>
  <si>
    <t>r. čitatel</t>
  </si>
  <si>
    <t>r. jmenovatel</t>
  </si>
  <si>
    <t>přístroj</t>
  </si>
  <si>
    <t>Polyprop</t>
  </si>
  <si>
    <t>Abiabatický děj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</si>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</sst>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000"/>
    <numFmt numFmtId="167" formatCode="0.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topLeftCell="K1" workbookViewId="0">
      <selection activeCell="M57" sqref="M57:N59"/>
    </sheetView>
  </sheetViews>
  <sheetFormatPr defaultRowHeight="14.5" x14ac:dyDescent="0.35"/>
  <cols>
    <col min="1" max="1" width="12" style="1" customWidth="1"/>
    <col min="2" max="5" width="8.7265625" style="1"/>
    <col min="6" max="6" width="10.453125" style="1" customWidth="1"/>
    <col min="7" max="7" width="9.90625" style="1" customWidth="1"/>
    <col min="8" max="8" width="10.6328125" style="1" customWidth="1"/>
    <col min="9" max="9" width="10.6328125" style="4" customWidth="1"/>
    <col min="10" max="10" width="12.08984375" style="4" customWidth="1"/>
    <col min="11" max="11" width="10.36328125" style="1" customWidth="1"/>
    <col min="12" max="12" width="10.36328125" style="4" customWidth="1"/>
    <col min="13" max="13" width="17.08984375" style="2" customWidth="1"/>
    <col min="14" max="14" width="17.08984375" style="4" customWidth="1"/>
    <col min="15" max="15" width="9.7265625" style="1" customWidth="1"/>
    <col min="16" max="16" width="10.6328125" style="1" customWidth="1"/>
    <col min="17" max="23" width="8.7265625" style="1"/>
    <col min="24" max="24" width="13.26953125" style="1" customWidth="1"/>
    <col min="25" max="16384" width="8.7265625" style="1"/>
  </cols>
  <sheetData>
    <row r="1" spans="1:24" x14ac:dyDescent="0.35">
      <c r="A1" s="5" t="s">
        <v>6</v>
      </c>
      <c r="M1" s="18" t="s">
        <v>2</v>
      </c>
      <c r="N1" s="19"/>
      <c r="O1" s="9" t="s">
        <v>3</v>
      </c>
      <c r="P1" s="10"/>
      <c r="Q1" s="9"/>
      <c r="R1" s="10"/>
      <c r="S1" s="4"/>
      <c r="T1" s="4"/>
      <c r="U1" s="6"/>
      <c r="V1" s="11"/>
      <c r="W1" s="4"/>
    </row>
    <row r="2" spans="1:24" x14ac:dyDescent="0.35">
      <c r="A2" s="5" t="s">
        <v>0</v>
      </c>
      <c r="G2" s="1" t="s">
        <v>35</v>
      </c>
      <c r="H2" s="1" t="s">
        <v>36</v>
      </c>
      <c r="I2" s="4" t="s">
        <v>37</v>
      </c>
      <c r="J2" s="4" t="s">
        <v>38</v>
      </c>
      <c r="M2" s="5" t="s">
        <v>14</v>
      </c>
      <c r="N2" s="5" t="s">
        <v>5</v>
      </c>
      <c r="O2" s="6" t="s">
        <v>14</v>
      </c>
      <c r="P2" s="6" t="s">
        <v>5</v>
      </c>
      <c r="Q2" s="6" t="s">
        <v>15</v>
      </c>
      <c r="R2" s="6" t="s">
        <v>16</v>
      </c>
      <c r="S2" s="4" t="s">
        <v>32</v>
      </c>
      <c r="T2" s="4" t="s">
        <v>33</v>
      </c>
      <c r="U2" s="4" t="s">
        <v>34</v>
      </c>
      <c r="V2" s="4"/>
      <c r="W2" s="6"/>
    </row>
    <row r="3" spans="1:24" x14ac:dyDescent="0.35">
      <c r="A3" s="5">
        <v>4.12</v>
      </c>
      <c r="B3" s="1">
        <f>0.01*A3+0.01</f>
        <v>5.1200000000000002E-2</v>
      </c>
      <c r="D3" s="1">
        <f t="shared" ref="D3:D12" si="0">0.01*K15+0.01</f>
        <v>9.6199999999999994E-2</v>
      </c>
      <c r="F3" s="1">
        <f t="shared" ref="F3:F12" si="1">0.01*K26+0.01</f>
        <v>6.2199999999999998E-2</v>
      </c>
      <c r="G3" s="1">
        <f>(B3^2+D3^2)^(1/2)</f>
        <v>0.10897651123063171</v>
      </c>
      <c r="H3" s="1">
        <f>(D3^2+F3^2)^(1/2)</f>
        <v>0.11455688543252213</v>
      </c>
      <c r="I3" s="4">
        <f t="shared" ref="I3:I12" si="2">G3/(K15-A3)</f>
        <v>2.4217002495695941E-2</v>
      </c>
      <c r="J3" s="4">
        <f t="shared" ref="J3:J12" si="3">H3/(K15-K26)</f>
        <v>3.3693201597800627E-2</v>
      </c>
      <c r="K3" s="16">
        <f>(I3^2+J3^2)^(1/2)</f>
        <v>4.1493313241853541E-2</v>
      </c>
      <c r="L3" s="16">
        <f>K3^2</f>
        <v>1.7216950437865784E-3</v>
      </c>
      <c r="N3" s="5">
        <v>8.6199999999999992</v>
      </c>
      <c r="P3" s="8">
        <v>5.22</v>
      </c>
      <c r="Q3" s="12">
        <f t="shared" ref="Q3:Q12" si="4">J15/(J15-J26)</f>
        <v>1.3310023310023309</v>
      </c>
      <c r="R3" s="12">
        <f t="shared" ref="R3:R12" si="5">(N3-A3)/(N3-P3)</f>
        <v>1.3235294117647058</v>
      </c>
      <c r="S3" s="13">
        <f t="shared" ref="S3:S12" si="6">J15-J26</f>
        <v>214.5</v>
      </c>
      <c r="T3" s="4">
        <f>0.41/S3</f>
        <v>1.9114219114219112E-3</v>
      </c>
      <c r="U3" s="4">
        <f t="shared" ref="U3:U12" si="7">0.29/J15</f>
        <v>1.0157618213660245E-3</v>
      </c>
      <c r="V3" s="4">
        <f>(T3^2+U3^2)^(1/2)</f>
        <v>2.1645567216427054E-3</v>
      </c>
      <c r="W3" s="3">
        <f>V3*Q3</f>
        <v>2.8810300420932045E-3</v>
      </c>
      <c r="X3" s="14">
        <f>W3^2</f>
        <v>8.3003341034435722E-6</v>
      </c>
    </row>
    <row r="4" spans="1:24" x14ac:dyDescent="0.35">
      <c r="A4" s="5">
        <v>4.1500000000000004</v>
      </c>
      <c r="B4" s="4">
        <f t="shared" ref="B4:B12" si="8">0.01*A4+0.01</f>
        <v>5.1500000000000004E-2</v>
      </c>
      <c r="D4" s="4">
        <f t="shared" si="0"/>
        <v>9.5199999999999993E-2</v>
      </c>
      <c r="F4" s="4">
        <f t="shared" si="1"/>
        <v>6.3399999999999998E-2</v>
      </c>
      <c r="G4" s="4">
        <f t="shared" ref="G4:G12" si="9">(B4^2+D4^2)^(1/2)</f>
        <v>0.1082371932378145</v>
      </c>
      <c r="H4" s="4">
        <f t="shared" ref="H4:H12" si="10">(D4^2+F4^2)^(1/2)</f>
        <v>0.11437919391217967</v>
      </c>
      <c r="I4" s="4">
        <f t="shared" si="2"/>
        <v>2.4768236438859156E-2</v>
      </c>
      <c r="J4" s="4">
        <f t="shared" si="3"/>
        <v>3.5968299972383544E-2</v>
      </c>
      <c r="K4" s="16">
        <f t="shared" ref="K4:K12" si="11">(I4^2+J4^2)^(1/2)</f>
        <v>4.3671319412110693E-2</v>
      </c>
      <c r="L4" s="16">
        <f t="shared" ref="L4:L12" si="12">K4^2</f>
        <v>1.9071841391945963E-3</v>
      </c>
      <c r="N4" s="5">
        <v>8.52</v>
      </c>
      <c r="P4" s="8">
        <v>5.34</v>
      </c>
      <c r="Q4" s="12">
        <f t="shared" si="4"/>
        <v>1.4045226130653266</v>
      </c>
      <c r="R4" s="12">
        <f t="shared" si="5"/>
        <v>1.3742138364779872</v>
      </c>
      <c r="S4" s="13">
        <f t="shared" si="6"/>
        <v>199</v>
      </c>
      <c r="T4" s="4">
        <f t="shared" ref="T4:T12" si="13">0.41/S4</f>
        <v>2.0603015075376882E-3</v>
      </c>
      <c r="U4" s="4">
        <f t="shared" si="7"/>
        <v>1.037567084078712E-3</v>
      </c>
      <c r="V4" s="4">
        <f t="shared" ref="V4:V12" si="14">(T4^2+U4^2)^(1/2)</f>
        <v>2.3068133335676887E-3</v>
      </c>
      <c r="W4" s="3">
        <f t="shared" ref="W4:W12" si="15">V4*Q4</f>
        <v>3.2399714911164269E-3</v>
      </c>
      <c r="X4" s="14">
        <f t="shared" ref="X4:X12" si="16">W4^2</f>
        <v>1.0497415263247203E-5</v>
      </c>
    </row>
    <row r="5" spans="1:24" x14ac:dyDescent="0.35">
      <c r="A5" s="5">
        <v>4.12</v>
      </c>
      <c r="B5" s="4">
        <f t="shared" si="8"/>
        <v>5.1200000000000002E-2</v>
      </c>
      <c r="D5" s="4">
        <f t="shared" si="0"/>
        <v>9.6300000000000011E-2</v>
      </c>
      <c r="F5" s="4">
        <f t="shared" si="1"/>
        <v>6.2000000000000006E-2</v>
      </c>
      <c r="G5" s="4">
        <f t="shared" si="9"/>
        <v>0.10906479725374271</v>
      </c>
      <c r="H5" s="4">
        <f t="shared" si="10"/>
        <v>0.11453248447492966</v>
      </c>
      <c r="I5" s="4">
        <f t="shared" si="2"/>
        <v>2.4182881874444055E-2</v>
      </c>
      <c r="J5" s="4">
        <f t="shared" si="3"/>
        <v>3.3391394890650038E-2</v>
      </c>
      <c r="K5" s="16">
        <f t="shared" si="11"/>
        <v>4.1228594791681228E-2</v>
      </c>
      <c r="L5" s="16">
        <f t="shared" si="12"/>
        <v>1.6997970284966446E-3</v>
      </c>
      <c r="N5" s="5">
        <v>8.6300000000000008</v>
      </c>
      <c r="P5" s="8">
        <v>5.2</v>
      </c>
      <c r="Q5" s="12">
        <f t="shared" si="4"/>
        <v>1.3165137614678899</v>
      </c>
      <c r="R5" s="12">
        <f t="shared" si="5"/>
        <v>1.314868804664723</v>
      </c>
      <c r="S5" s="13">
        <f t="shared" si="6"/>
        <v>218</v>
      </c>
      <c r="T5" s="4">
        <f t="shared" si="13"/>
        <v>1.8807339449541283E-3</v>
      </c>
      <c r="U5" s="4">
        <f t="shared" si="7"/>
        <v>1.0104529616724739E-3</v>
      </c>
      <c r="V5" s="4">
        <f t="shared" si="14"/>
        <v>2.1349883745480657E-3</v>
      </c>
      <c r="W5" s="3">
        <f t="shared" si="15"/>
        <v>2.81074157566649E-3</v>
      </c>
      <c r="X5" s="14">
        <f t="shared" si="16"/>
        <v>7.9002682051801437E-6</v>
      </c>
    </row>
    <row r="6" spans="1:24" x14ac:dyDescent="0.35">
      <c r="A6" s="5">
        <v>4.12</v>
      </c>
      <c r="B6" s="4">
        <f t="shared" si="8"/>
        <v>5.1200000000000002E-2</v>
      </c>
      <c r="D6" s="4">
        <f t="shared" si="0"/>
        <v>9.6599999999999991E-2</v>
      </c>
      <c r="F6" s="4">
        <f t="shared" si="1"/>
        <v>6.3500000000000001E-2</v>
      </c>
      <c r="G6" s="4">
        <f t="shared" si="9"/>
        <v>0.10932977636490435</v>
      </c>
      <c r="H6" s="4">
        <f t="shared" si="10"/>
        <v>0.11560194635039671</v>
      </c>
      <c r="I6" s="4">
        <f t="shared" si="2"/>
        <v>2.4081448538525185E-2</v>
      </c>
      <c r="J6" s="4">
        <f t="shared" si="3"/>
        <v>3.4925059320361537E-2</v>
      </c>
      <c r="K6" s="16">
        <f t="shared" si="11"/>
        <v>4.2422587524152851E-2</v>
      </c>
      <c r="L6" s="16">
        <f t="shared" si="12"/>
        <v>1.7996759322444092E-3</v>
      </c>
      <c r="N6" s="5">
        <v>8.66</v>
      </c>
      <c r="P6" s="8">
        <v>5.35</v>
      </c>
      <c r="Q6" s="12">
        <f t="shared" si="4"/>
        <v>1.3803827751196172</v>
      </c>
      <c r="R6" s="12">
        <f t="shared" si="5"/>
        <v>1.3716012084592144</v>
      </c>
      <c r="S6" s="13">
        <f t="shared" si="6"/>
        <v>209</v>
      </c>
      <c r="T6" s="4">
        <f t="shared" si="13"/>
        <v>1.9617224880382773E-3</v>
      </c>
      <c r="U6" s="4">
        <f t="shared" si="7"/>
        <v>1.0051993067590986E-3</v>
      </c>
      <c r="V6" s="4">
        <f t="shared" si="14"/>
        <v>2.2042642233598177E-3</v>
      </c>
      <c r="W6" s="3">
        <f t="shared" si="15"/>
        <v>3.0427283657383127E-3</v>
      </c>
      <c r="X6" s="14">
        <f t="shared" si="16"/>
        <v>9.258195907668543E-6</v>
      </c>
    </row>
    <row r="7" spans="1:24" x14ac:dyDescent="0.35">
      <c r="A7" s="5">
        <v>4.13</v>
      </c>
      <c r="B7" s="4">
        <f t="shared" si="8"/>
        <v>5.1299999999999998E-2</v>
      </c>
      <c r="D7" s="4">
        <f t="shared" si="0"/>
        <v>9.3100000000000002E-2</v>
      </c>
      <c r="F7" s="4">
        <f t="shared" si="1"/>
        <v>6.3700000000000007E-2</v>
      </c>
      <c r="G7" s="4">
        <f t="shared" si="9"/>
        <v>0.10629816555331519</v>
      </c>
      <c r="H7" s="4">
        <f t="shared" si="10"/>
        <v>0.11280647144556913</v>
      </c>
      <c r="I7" s="4">
        <f t="shared" si="2"/>
        <v>2.5430183146726116E-2</v>
      </c>
      <c r="J7" s="4">
        <f t="shared" si="3"/>
        <v>3.836954811073779E-2</v>
      </c>
      <c r="K7" s="16">
        <f t="shared" si="11"/>
        <v>4.6031689487767612E-2</v>
      </c>
      <c r="L7" s="16">
        <f t="shared" si="12"/>
        <v>2.1189164370982554E-3</v>
      </c>
      <c r="N7" s="5">
        <v>8.31</v>
      </c>
      <c r="P7" s="8">
        <v>5.37</v>
      </c>
      <c r="Q7" s="12">
        <f t="shared" si="4"/>
        <v>1.4750000000000001</v>
      </c>
      <c r="R7" s="12">
        <f t="shared" si="5"/>
        <v>1.4217687074829932</v>
      </c>
      <c r="S7" s="13">
        <f t="shared" si="6"/>
        <v>180</v>
      </c>
      <c r="T7" s="4">
        <f t="shared" si="13"/>
        <v>2.2777777777777774E-3</v>
      </c>
      <c r="U7" s="4">
        <f t="shared" si="7"/>
        <v>1.0922787193973634E-3</v>
      </c>
      <c r="V7" s="4">
        <f t="shared" si="14"/>
        <v>2.5261323017186994E-3</v>
      </c>
      <c r="W7" s="3">
        <f t="shared" si="15"/>
        <v>3.7260451450350819E-3</v>
      </c>
      <c r="X7" s="14">
        <f t="shared" si="16"/>
        <v>1.3883412422839504E-5</v>
      </c>
    </row>
    <row r="8" spans="1:24" x14ac:dyDescent="0.35">
      <c r="A8" s="5">
        <v>4.1100000000000003</v>
      </c>
      <c r="B8" s="4">
        <f t="shared" si="8"/>
        <v>5.1100000000000007E-2</v>
      </c>
      <c r="D8" s="4">
        <f t="shared" si="0"/>
        <v>9.1199999999999989E-2</v>
      </c>
      <c r="F8" s="4">
        <f t="shared" si="1"/>
        <v>6.54E-2</v>
      </c>
      <c r="G8" s="4">
        <f t="shared" si="9"/>
        <v>0.10454018366159493</v>
      </c>
      <c r="H8" s="4">
        <f t="shared" si="10"/>
        <v>0.11222566551373175</v>
      </c>
      <c r="I8" s="4">
        <f t="shared" si="2"/>
        <v>2.6069871237305475E-2</v>
      </c>
      <c r="J8" s="4">
        <f t="shared" si="3"/>
        <v>4.3498319966562712E-2</v>
      </c>
      <c r="K8" s="16">
        <f t="shared" si="11"/>
        <v>5.0712345895680626E-2</v>
      </c>
      <c r="L8" s="16">
        <f t="shared" si="12"/>
        <v>2.5717420262431558E-3</v>
      </c>
      <c r="N8" s="5">
        <v>8.1199999999999992</v>
      </c>
      <c r="P8" s="8">
        <v>5.54</v>
      </c>
      <c r="Q8" s="12">
        <f t="shared" si="4"/>
        <v>1.6064516129032258</v>
      </c>
      <c r="R8" s="12">
        <f t="shared" si="5"/>
        <v>1.554263565891473</v>
      </c>
      <c r="S8" s="13">
        <f t="shared" si="6"/>
        <v>155</v>
      </c>
      <c r="T8" s="4">
        <f t="shared" si="13"/>
        <v>2.6451612903225807E-3</v>
      </c>
      <c r="U8" s="4">
        <f t="shared" si="7"/>
        <v>1.1646586345381525E-3</v>
      </c>
      <c r="V8" s="4">
        <f t="shared" si="14"/>
        <v>2.8902089867041264E-3</v>
      </c>
      <c r="W8" s="3">
        <f t="shared" si="15"/>
        <v>4.6429808883182416E-3</v>
      </c>
      <c r="X8" s="14">
        <f t="shared" si="16"/>
        <v>2.1557271529288448E-5</v>
      </c>
    </row>
    <row r="9" spans="1:24" x14ac:dyDescent="0.35">
      <c r="A9" s="5">
        <v>4.13</v>
      </c>
      <c r="B9" s="4">
        <f t="shared" si="8"/>
        <v>5.1299999999999998E-2</v>
      </c>
      <c r="D9" s="4">
        <f t="shared" si="0"/>
        <v>9.3599999999999989E-2</v>
      </c>
      <c r="F9" s="4">
        <f t="shared" si="1"/>
        <v>6.1500000000000006E-2</v>
      </c>
      <c r="G9" s="4">
        <f t="shared" si="9"/>
        <v>0.10673635744206375</v>
      </c>
      <c r="H9" s="4">
        <f t="shared" si="10"/>
        <v>0.1119964731587562</v>
      </c>
      <c r="I9" s="4">
        <f t="shared" si="2"/>
        <v>2.5233181428383867E-2</v>
      </c>
      <c r="J9" s="4">
        <f t="shared" si="3"/>
        <v>3.4889867027649915E-2</v>
      </c>
      <c r="K9" s="16">
        <f t="shared" si="11"/>
        <v>4.3058289169506367E-2</v>
      </c>
      <c r="L9" s="16">
        <f t="shared" si="12"/>
        <v>1.8540162662048292E-3</v>
      </c>
      <c r="N9" s="5">
        <v>8.36</v>
      </c>
      <c r="P9" s="8">
        <v>5.15</v>
      </c>
      <c r="Q9" s="12">
        <f t="shared" si="4"/>
        <v>1.335820895522388</v>
      </c>
      <c r="R9" s="12">
        <f t="shared" si="5"/>
        <v>1.3177570093457946</v>
      </c>
      <c r="S9" s="13">
        <f t="shared" si="6"/>
        <v>201</v>
      </c>
      <c r="T9" s="4">
        <f t="shared" si="13"/>
        <v>2.0398009950248755E-3</v>
      </c>
      <c r="U9" s="4">
        <f t="shared" si="7"/>
        <v>1.080074487895717E-3</v>
      </c>
      <c r="V9" s="4">
        <f t="shared" si="14"/>
        <v>2.3081050666526573E-3</v>
      </c>
      <c r="W9" s="3">
        <f t="shared" si="15"/>
        <v>3.0832149770957137E-3</v>
      </c>
      <c r="X9" s="14">
        <f t="shared" si="16"/>
        <v>9.5062145949873219E-6</v>
      </c>
    </row>
    <row r="10" spans="1:24" x14ac:dyDescent="0.35">
      <c r="A10" s="5">
        <v>4.1399999999999997</v>
      </c>
      <c r="B10" s="4">
        <f t="shared" si="8"/>
        <v>5.1400000000000001E-2</v>
      </c>
      <c r="D10" s="4">
        <f t="shared" si="0"/>
        <v>9.35E-2</v>
      </c>
      <c r="F10" s="4">
        <f t="shared" si="1"/>
        <v>6.1700000000000005E-2</v>
      </c>
      <c r="G10" s="4">
        <f t="shared" si="9"/>
        <v>0.10669681344820003</v>
      </c>
      <c r="H10" s="4">
        <f t="shared" si="10"/>
        <v>0.11202294407843422</v>
      </c>
      <c r="I10" s="4">
        <f t="shared" si="2"/>
        <v>2.5343661151591458E-2</v>
      </c>
      <c r="J10" s="4">
        <f t="shared" si="3"/>
        <v>3.5227340905167999E-2</v>
      </c>
      <c r="K10" s="16">
        <f t="shared" si="11"/>
        <v>4.3396620926238125E-2</v>
      </c>
      <c r="L10" s="16">
        <f t="shared" si="12"/>
        <v>1.8832667078156086E-3</v>
      </c>
      <c r="N10" s="5">
        <v>8.35</v>
      </c>
      <c r="P10" s="8">
        <v>5.17</v>
      </c>
      <c r="Q10" s="12">
        <f t="shared" si="4"/>
        <v>1.3425</v>
      </c>
      <c r="R10" s="12">
        <f t="shared" si="5"/>
        <v>1.3238993710691824</v>
      </c>
      <c r="S10" s="13">
        <f t="shared" si="6"/>
        <v>200</v>
      </c>
      <c r="T10" s="4">
        <f t="shared" si="13"/>
        <v>2.0499999999999997E-3</v>
      </c>
      <c r="U10" s="4">
        <f t="shared" si="7"/>
        <v>1.080074487895717E-3</v>
      </c>
      <c r="V10" s="4">
        <f t="shared" si="14"/>
        <v>2.3171234104818832E-3</v>
      </c>
      <c r="W10" s="3">
        <f t="shared" si="15"/>
        <v>3.1107381785719281E-3</v>
      </c>
      <c r="X10" s="14">
        <f t="shared" si="16"/>
        <v>9.6766920156249964E-6</v>
      </c>
    </row>
    <row r="11" spans="1:24" x14ac:dyDescent="0.35">
      <c r="A11" s="5">
        <v>4.1399999999999997</v>
      </c>
      <c r="B11" s="4">
        <f t="shared" si="8"/>
        <v>5.1400000000000001E-2</v>
      </c>
      <c r="D11" s="4">
        <f t="shared" si="0"/>
        <v>8.9699999999999988E-2</v>
      </c>
      <c r="F11" s="4">
        <f t="shared" si="1"/>
        <v>6.1200000000000004E-2</v>
      </c>
      <c r="G11" s="4">
        <f t="shared" si="9"/>
        <v>0.10338302568603802</v>
      </c>
      <c r="H11" s="4">
        <f t="shared" si="10"/>
        <v>0.10858881157835737</v>
      </c>
      <c r="I11" s="4">
        <f t="shared" si="2"/>
        <v>2.6992957098182252E-2</v>
      </c>
      <c r="J11" s="4">
        <f t="shared" si="3"/>
        <v>3.8101337395914869E-2</v>
      </c>
      <c r="K11" s="16">
        <f t="shared" si="11"/>
        <v>4.6694021504488648E-2</v>
      </c>
      <c r="L11" s="16">
        <f t="shared" si="12"/>
        <v>2.1803316442616481E-3</v>
      </c>
      <c r="N11" s="5">
        <v>7.97</v>
      </c>
      <c r="P11" s="8">
        <v>5.12</v>
      </c>
      <c r="Q11" s="12">
        <f t="shared" si="4"/>
        <v>1.3583333333333334</v>
      </c>
      <c r="R11" s="12">
        <f t="shared" si="5"/>
        <v>1.3438596491228072</v>
      </c>
      <c r="S11" s="13">
        <f t="shared" si="6"/>
        <v>180</v>
      </c>
      <c r="T11" s="4">
        <f t="shared" si="13"/>
        <v>2.2777777777777774E-3</v>
      </c>
      <c r="U11" s="4">
        <f t="shared" si="7"/>
        <v>1.1860940695296522E-3</v>
      </c>
      <c r="V11" s="4">
        <f t="shared" si="14"/>
        <v>2.5680908758670675E-3</v>
      </c>
      <c r="W11" s="3">
        <f t="shared" si="15"/>
        <v>3.4883234397194334E-3</v>
      </c>
      <c r="X11" s="14">
        <f t="shared" si="16"/>
        <v>1.2168400420096019E-5</v>
      </c>
    </row>
    <row r="12" spans="1:24" x14ac:dyDescent="0.35">
      <c r="A12" s="5">
        <v>4.13</v>
      </c>
      <c r="B12" s="4">
        <f t="shared" si="8"/>
        <v>5.1299999999999998E-2</v>
      </c>
      <c r="D12" s="4">
        <f t="shared" si="0"/>
        <v>9.169999999999999E-2</v>
      </c>
      <c r="F12" s="4">
        <f t="shared" si="1"/>
        <v>6.7000000000000004E-2</v>
      </c>
      <c r="G12" s="4">
        <f t="shared" si="9"/>
        <v>0.1050741642840903</v>
      </c>
      <c r="H12" s="4">
        <f t="shared" si="10"/>
        <v>0.1135688777790817</v>
      </c>
      <c r="I12" s="4">
        <f t="shared" si="2"/>
        <v>2.6008456505962948E-2</v>
      </c>
      <c r="J12" s="4">
        <f t="shared" si="3"/>
        <v>4.5979302744567498E-2</v>
      </c>
      <c r="K12" s="16">
        <f t="shared" si="11"/>
        <v>5.2825524992177395E-2</v>
      </c>
      <c r="L12" s="16">
        <f t="shared" si="12"/>
        <v>2.7905360906991584E-3</v>
      </c>
      <c r="N12" s="5">
        <v>8.17</v>
      </c>
      <c r="P12" s="8">
        <v>5.7</v>
      </c>
      <c r="Q12" s="12">
        <f t="shared" si="4"/>
        <v>1.5876923076923077</v>
      </c>
      <c r="R12" s="12">
        <f t="shared" si="5"/>
        <v>1.6356275303643726</v>
      </c>
      <c r="S12" s="13">
        <f t="shared" si="6"/>
        <v>162.5</v>
      </c>
      <c r="T12" s="4">
        <f t="shared" si="13"/>
        <v>2.523076923076923E-3</v>
      </c>
      <c r="U12" s="4">
        <f t="shared" si="7"/>
        <v>1.1240310077519379E-3</v>
      </c>
      <c r="V12" s="4">
        <f t="shared" si="14"/>
        <v>2.7621301320088359E-3</v>
      </c>
      <c r="W12" s="3">
        <f t="shared" si="15"/>
        <v>4.3854127634355674E-3</v>
      </c>
      <c r="X12" s="14">
        <f t="shared" si="16"/>
        <v>1.923184510570358E-5</v>
      </c>
    </row>
    <row r="13" spans="1:24" x14ac:dyDescent="0.35">
      <c r="L13" s="4">
        <f>(SUM(L3:L12))^(1/2)</f>
        <v>0.14327303066538685</v>
      </c>
      <c r="M13" s="3"/>
      <c r="N13" s="3"/>
      <c r="Q13" s="3">
        <f>SUM(Q3:Q12)/10</f>
        <v>1.4138219630106419</v>
      </c>
      <c r="R13" s="16">
        <f>SUM(R3:R12)/10</f>
        <v>1.3981389094643251</v>
      </c>
      <c r="X13" s="1">
        <f>(SUM(X3:X12))^(1/2)</f>
        <v>1.1044457866644217E-2</v>
      </c>
    </row>
    <row r="14" spans="1:24" x14ac:dyDescent="0.35">
      <c r="A14" s="5" t="s">
        <v>1</v>
      </c>
      <c r="B14" s="5" t="s">
        <v>4</v>
      </c>
      <c r="D14" s="5" t="s">
        <v>1</v>
      </c>
      <c r="E14" s="5" t="s">
        <v>4</v>
      </c>
      <c r="X14" s="1">
        <f>X13*1.059</f>
        <v>1.1696080880776226E-2</v>
      </c>
    </row>
    <row r="15" spans="1:24" x14ac:dyDescent="0.35">
      <c r="A15" s="7">
        <v>121</v>
      </c>
      <c r="B15" s="7">
        <v>164.5</v>
      </c>
      <c r="D15" s="7">
        <v>57.5</v>
      </c>
      <c r="E15" s="7">
        <v>13.5</v>
      </c>
      <c r="J15" s="7">
        <f t="shared" ref="J15:J24" si="17">A15+B15</f>
        <v>285.5</v>
      </c>
      <c r="K15" s="6">
        <v>8.6199999999999992</v>
      </c>
      <c r="L15" s="11"/>
    </row>
    <row r="16" spans="1:24" x14ac:dyDescent="0.35">
      <c r="A16" s="7">
        <v>118</v>
      </c>
      <c r="B16" s="7">
        <v>161.5</v>
      </c>
      <c r="D16" s="7">
        <v>62.5</v>
      </c>
      <c r="E16" s="7">
        <v>18</v>
      </c>
      <c r="J16" s="7">
        <f t="shared" si="17"/>
        <v>279.5</v>
      </c>
      <c r="K16" s="6">
        <v>8.52</v>
      </c>
      <c r="L16" s="11"/>
    </row>
    <row r="17" spans="1:25" x14ac:dyDescent="0.35">
      <c r="A17" s="7">
        <v>121.5</v>
      </c>
      <c r="B17" s="7">
        <v>165.5</v>
      </c>
      <c r="D17" s="7">
        <v>56.5</v>
      </c>
      <c r="E17" s="7">
        <v>12.5</v>
      </c>
      <c r="J17" s="7">
        <f t="shared" si="17"/>
        <v>287</v>
      </c>
      <c r="K17" s="6">
        <v>8.6300000000000008</v>
      </c>
      <c r="L17" s="11"/>
      <c r="P17" s="5" t="s">
        <v>17</v>
      </c>
      <c r="Q17" s="5" t="s">
        <v>19</v>
      </c>
      <c r="R17" s="5" t="s">
        <v>23</v>
      </c>
      <c r="S17" s="5" t="s">
        <v>24</v>
      </c>
    </row>
    <row r="18" spans="1:25" x14ac:dyDescent="0.35">
      <c r="A18" s="7">
        <v>122.5</v>
      </c>
      <c r="B18" s="7">
        <v>166</v>
      </c>
      <c r="D18" s="7">
        <v>62.5</v>
      </c>
      <c r="E18" s="7">
        <v>17</v>
      </c>
      <c r="J18" s="7">
        <f t="shared" si="17"/>
        <v>288.5</v>
      </c>
      <c r="K18" s="6">
        <v>8.66</v>
      </c>
      <c r="L18" s="11"/>
      <c r="P18" s="5" t="s">
        <v>18</v>
      </c>
      <c r="Q18" s="5" t="s">
        <v>22</v>
      </c>
      <c r="R18" s="5" t="s">
        <v>25</v>
      </c>
      <c r="S18" s="5" t="s">
        <v>30</v>
      </c>
    </row>
    <row r="19" spans="1:25" x14ac:dyDescent="0.35">
      <c r="A19" s="7">
        <v>111</v>
      </c>
      <c r="B19" s="7">
        <v>154.5</v>
      </c>
      <c r="D19" s="7">
        <v>65</v>
      </c>
      <c r="E19" s="7">
        <v>20.5</v>
      </c>
      <c r="J19" s="7">
        <f t="shared" si="17"/>
        <v>265.5</v>
      </c>
      <c r="K19" s="6">
        <v>8.31</v>
      </c>
      <c r="L19" s="11"/>
      <c r="P19" s="5" t="s">
        <v>8</v>
      </c>
      <c r="Q19" s="5" t="s">
        <v>20</v>
      </c>
      <c r="R19" s="5" t="s">
        <v>29</v>
      </c>
      <c r="S19" s="5" t="s">
        <v>27</v>
      </c>
    </row>
    <row r="20" spans="1:25" x14ac:dyDescent="0.35">
      <c r="A20" s="7">
        <v>103</v>
      </c>
      <c r="B20" s="7">
        <v>146</v>
      </c>
      <c r="D20" s="7">
        <v>69.5</v>
      </c>
      <c r="E20" s="7">
        <v>24.5</v>
      </c>
      <c r="J20" s="7">
        <f t="shared" si="17"/>
        <v>249</v>
      </c>
      <c r="K20" s="6">
        <v>8.1199999999999992</v>
      </c>
      <c r="L20" s="11"/>
      <c r="P20" s="5" t="s">
        <v>8</v>
      </c>
      <c r="Q20" s="5" t="s">
        <v>21</v>
      </c>
      <c r="R20" s="5" t="s">
        <v>26</v>
      </c>
      <c r="S20" s="5" t="s">
        <v>28</v>
      </c>
    </row>
    <row r="21" spans="1:25" x14ac:dyDescent="0.35">
      <c r="A21" s="7">
        <v>113</v>
      </c>
      <c r="B21" s="7">
        <v>155.5</v>
      </c>
      <c r="D21" s="7">
        <v>56</v>
      </c>
      <c r="E21" s="7">
        <v>11.5</v>
      </c>
      <c r="J21" s="7">
        <f t="shared" si="17"/>
        <v>268.5</v>
      </c>
      <c r="K21" s="6">
        <v>8.36</v>
      </c>
      <c r="L21" s="11"/>
    </row>
    <row r="22" spans="1:25" x14ac:dyDescent="0.35">
      <c r="A22" s="7">
        <v>112</v>
      </c>
      <c r="B22" s="7">
        <v>156.5</v>
      </c>
      <c r="D22" s="7">
        <v>57</v>
      </c>
      <c r="E22" s="7">
        <v>11.5</v>
      </c>
      <c r="J22" s="7">
        <f t="shared" si="17"/>
        <v>268.5</v>
      </c>
      <c r="K22" s="6">
        <v>8.35</v>
      </c>
      <c r="L22" s="11"/>
    </row>
    <row r="23" spans="1:25" x14ac:dyDescent="0.35">
      <c r="A23" s="7">
        <v>100</v>
      </c>
      <c r="B23" s="7">
        <v>144.5</v>
      </c>
      <c r="D23" s="7">
        <v>55</v>
      </c>
      <c r="E23" s="7">
        <v>9.5</v>
      </c>
      <c r="J23" s="7">
        <f t="shared" si="17"/>
        <v>244.5</v>
      </c>
      <c r="K23" s="6">
        <v>7.97</v>
      </c>
      <c r="L23" s="11"/>
      <c r="P23" s="22" t="s">
        <v>7</v>
      </c>
      <c r="Q23" s="22"/>
      <c r="R23" s="22"/>
      <c r="S23" s="22"/>
      <c r="U23" s="20" t="s">
        <v>39</v>
      </c>
      <c r="V23" s="18" t="s">
        <v>40</v>
      </c>
      <c r="W23" s="19"/>
      <c r="X23" s="18" t="s">
        <v>41</v>
      </c>
      <c r="Y23" s="19"/>
    </row>
    <row r="24" spans="1:25" x14ac:dyDescent="0.35">
      <c r="A24" s="7">
        <v>106</v>
      </c>
      <c r="B24" s="7">
        <v>152</v>
      </c>
      <c r="D24" s="7">
        <v>70</v>
      </c>
      <c r="E24" s="7">
        <v>25.5</v>
      </c>
      <c r="J24" s="7">
        <f t="shared" si="17"/>
        <v>258</v>
      </c>
      <c r="K24" s="6">
        <v>8.17</v>
      </c>
      <c r="L24" s="11"/>
      <c r="P24" s="22" t="s">
        <v>2</v>
      </c>
      <c r="Q24" s="22"/>
      <c r="R24" s="22" t="s">
        <v>3</v>
      </c>
      <c r="S24" s="22"/>
      <c r="U24" s="21"/>
      <c r="V24" s="18" t="s">
        <v>42</v>
      </c>
      <c r="W24" s="19"/>
      <c r="X24" s="18" t="s">
        <v>42</v>
      </c>
      <c r="Y24" s="19"/>
    </row>
    <row r="25" spans="1:25" x14ac:dyDescent="0.35">
      <c r="P25" s="1" t="s">
        <v>1</v>
      </c>
      <c r="Q25" s="1" t="s">
        <v>4</v>
      </c>
      <c r="R25" s="1" t="s">
        <v>1</v>
      </c>
      <c r="S25" s="1" t="s">
        <v>4</v>
      </c>
      <c r="U25" s="6"/>
      <c r="V25" s="18"/>
      <c r="W25" s="19"/>
      <c r="X25" s="18"/>
      <c r="Y25" s="19"/>
    </row>
    <row r="26" spans="1:25" x14ac:dyDescent="0.35">
      <c r="J26" s="7">
        <f t="shared" ref="J26:J35" si="18">D15+E15</f>
        <v>71</v>
      </c>
      <c r="K26" s="8">
        <v>5.22</v>
      </c>
      <c r="L26" s="17"/>
      <c r="O26" s="1">
        <f>P26+Q26</f>
        <v>213</v>
      </c>
      <c r="P26" s="1">
        <v>85.5</v>
      </c>
      <c r="Q26" s="1">
        <v>127.5</v>
      </c>
      <c r="R26" s="1">
        <v>6.5</v>
      </c>
      <c r="S26" s="1">
        <v>53.5</v>
      </c>
      <c r="U26" s="6"/>
      <c r="V26" s="18"/>
      <c r="W26" s="19"/>
      <c r="X26" s="18"/>
      <c r="Y26" s="19"/>
    </row>
    <row r="27" spans="1:25" x14ac:dyDescent="0.35">
      <c r="J27" s="7">
        <f t="shared" si="18"/>
        <v>80.5</v>
      </c>
      <c r="K27" s="8">
        <v>5.34</v>
      </c>
      <c r="L27" s="17"/>
      <c r="O27" s="1">
        <f>R26+S26</f>
        <v>60</v>
      </c>
      <c r="P27" s="22" t="s">
        <v>8</v>
      </c>
      <c r="Q27" s="22"/>
      <c r="R27" s="22" t="s">
        <v>8</v>
      </c>
      <c r="S27" s="22"/>
    </row>
    <row r="28" spans="1:25" x14ac:dyDescent="0.35">
      <c r="J28" s="7">
        <f t="shared" si="18"/>
        <v>69</v>
      </c>
      <c r="K28" s="8">
        <v>5.2</v>
      </c>
      <c r="L28" s="17"/>
      <c r="P28" s="22">
        <v>210.7</v>
      </c>
      <c r="Q28" s="22"/>
      <c r="R28" s="22">
        <v>59.7</v>
      </c>
      <c r="S28" s="22"/>
    </row>
    <row r="29" spans="1:25" x14ac:dyDescent="0.35">
      <c r="J29" s="7">
        <f t="shared" si="18"/>
        <v>79.5</v>
      </c>
      <c r="K29" s="8">
        <v>5.35</v>
      </c>
      <c r="L29" s="17"/>
      <c r="P29" s="1">
        <f>0.003*P28</f>
        <v>0.6321</v>
      </c>
      <c r="R29" s="1">
        <f>0.003*R28</f>
        <v>0.17910000000000001</v>
      </c>
    </row>
    <row r="30" spans="1:25" x14ac:dyDescent="0.35">
      <c r="J30" s="7">
        <f t="shared" si="18"/>
        <v>85.5</v>
      </c>
      <c r="K30" s="8">
        <v>5.37</v>
      </c>
      <c r="L30" s="17"/>
    </row>
    <row r="31" spans="1:25" x14ac:dyDescent="0.35">
      <c r="J31" s="7">
        <f t="shared" si="18"/>
        <v>94</v>
      </c>
      <c r="K31" s="8">
        <v>5.54</v>
      </c>
      <c r="L31" s="17"/>
    </row>
    <row r="32" spans="1:25" x14ac:dyDescent="0.35">
      <c r="J32" s="7">
        <f t="shared" si="18"/>
        <v>67.5</v>
      </c>
      <c r="K32" s="8">
        <v>5.15</v>
      </c>
      <c r="L32" s="17"/>
    </row>
    <row r="33" spans="10:21" x14ac:dyDescent="0.35">
      <c r="J33" s="7">
        <f t="shared" si="18"/>
        <v>68.5</v>
      </c>
      <c r="K33" s="8">
        <v>5.17</v>
      </c>
      <c r="L33" s="17"/>
      <c r="U33" s="1">
        <f>0.29*((2)^(1/2))</f>
        <v>0.41012193308819755</v>
      </c>
    </row>
    <row r="34" spans="10:21" x14ac:dyDescent="0.35">
      <c r="J34" s="7">
        <f t="shared" si="18"/>
        <v>64.5</v>
      </c>
      <c r="K34" s="8">
        <v>5.12</v>
      </c>
      <c r="L34" s="17"/>
    </row>
    <row r="35" spans="10:21" x14ac:dyDescent="0.35">
      <c r="J35" s="7">
        <f t="shared" si="18"/>
        <v>95.5</v>
      </c>
      <c r="K35" s="8">
        <v>5.7</v>
      </c>
      <c r="L35" s="17"/>
    </row>
  </sheetData>
  <mergeCells count="17">
    <mergeCell ref="P28:Q28"/>
    <mergeCell ref="R28:S28"/>
    <mergeCell ref="P23:S23"/>
    <mergeCell ref="M1:N1"/>
    <mergeCell ref="P24:Q24"/>
    <mergeCell ref="R24:S24"/>
    <mergeCell ref="P27:Q27"/>
    <mergeCell ref="R27:S27"/>
    <mergeCell ref="V26:W26"/>
    <mergeCell ref="X24:Y24"/>
    <mergeCell ref="X25:Y25"/>
    <mergeCell ref="X26:Y26"/>
    <mergeCell ref="U23:U24"/>
    <mergeCell ref="V23:W23"/>
    <mergeCell ref="X23:Y23"/>
    <mergeCell ref="V24:W24"/>
    <mergeCell ref="V25:W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topLeftCell="A7" workbookViewId="0">
      <selection activeCell="A17" sqref="A17:D26"/>
    </sheetView>
  </sheetViews>
  <sheetFormatPr defaultRowHeight="14.5" x14ac:dyDescent="0.35"/>
  <cols>
    <col min="1" max="1" width="4.6328125" style="1" customWidth="1"/>
    <col min="2" max="3" width="10.54296875" style="4" customWidth="1"/>
    <col min="4" max="4" width="12.453125" style="1" customWidth="1"/>
    <col min="5" max="5" width="12.36328125" style="1" customWidth="1"/>
    <col min="6" max="6" width="11.6328125" style="1" customWidth="1"/>
    <col min="7" max="8" width="8.7265625" style="1"/>
    <col min="9" max="9" width="10.26953125" style="1" bestFit="1" customWidth="1"/>
    <col min="10" max="14" width="8.7265625" style="1"/>
    <col min="15" max="15" width="11.81640625" style="1" bestFit="1" customWidth="1"/>
    <col min="16" max="16384" width="8.7265625" style="1"/>
  </cols>
  <sheetData>
    <row r="1" spans="1:17" x14ac:dyDescent="0.35">
      <c r="D1" s="22" t="s">
        <v>9</v>
      </c>
      <c r="E1" s="22"/>
      <c r="F1" s="22"/>
    </row>
    <row r="2" spans="1:17" x14ac:dyDescent="0.35">
      <c r="A2" s="23" t="s">
        <v>13</v>
      </c>
      <c r="B2" s="6" t="s">
        <v>12</v>
      </c>
      <c r="C2" s="6" t="s">
        <v>11</v>
      </c>
      <c r="D2" s="6" t="s">
        <v>10</v>
      </c>
      <c r="G2" s="6" t="s">
        <v>31</v>
      </c>
      <c r="H2" s="6"/>
      <c r="I2" s="6"/>
      <c r="J2" s="6"/>
    </row>
    <row r="3" spans="1:17" s="4" customFormat="1" x14ac:dyDescent="0.35">
      <c r="A3" s="24"/>
      <c r="B3" s="6"/>
      <c r="C3" s="6"/>
      <c r="D3" s="6"/>
      <c r="F3" s="4">
        <v>87.4</v>
      </c>
      <c r="G3" s="6">
        <v>1976</v>
      </c>
      <c r="H3" s="6">
        <f>F3*2/1000</f>
        <v>0.17480000000000001</v>
      </c>
      <c r="J3" s="6"/>
      <c r="K3" s="1">
        <v>99650</v>
      </c>
      <c r="L3" s="1">
        <v>1.1884999999999999</v>
      </c>
    </row>
    <row r="4" spans="1:17" x14ac:dyDescent="0.35">
      <c r="A4" s="6">
        <v>1</v>
      </c>
      <c r="B4" s="6">
        <v>1075</v>
      </c>
      <c r="C4" s="6">
        <v>1053</v>
      </c>
      <c r="D4" s="6">
        <v>1034</v>
      </c>
      <c r="F4" s="4">
        <v>103.6</v>
      </c>
      <c r="G4" s="6">
        <v>1668</v>
      </c>
      <c r="H4" s="6">
        <f>F4*2/1000</f>
        <v>0.2072</v>
      </c>
      <c r="J4" s="6"/>
      <c r="K4" s="4">
        <v>99650</v>
      </c>
      <c r="L4" s="4">
        <v>1.1884999999999999</v>
      </c>
    </row>
    <row r="5" spans="1:17" x14ac:dyDescent="0.35">
      <c r="A5" s="6">
        <v>2</v>
      </c>
      <c r="B5" s="6">
        <v>986</v>
      </c>
      <c r="C5" s="6">
        <v>950</v>
      </c>
      <c r="D5" s="6">
        <v>923</v>
      </c>
      <c r="F5" s="4">
        <v>115.3</v>
      </c>
      <c r="G5" s="6">
        <v>1490</v>
      </c>
      <c r="H5" s="6">
        <f>F5*2/1000</f>
        <v>0.2306</v>
      </c>
      <c r="J5" s="6"/>
      <c r="K5" s="4">
        <v>99650</v>
      </c>
      <c r="L5" s="4">
        <v>1.1884999999999999</v>
      </c>
    </row>
    <row r="6" spans="1:17" x14ac:dyDescent="0.35">
      <c r="A6" s="6">
        <v>3</v>
      </c>
      <c r="B6" s="6">
        <v>900</v>
      </c>
      <c r="C6" s="6">
        <v>846</v>
      </c>
      <c r="D6" s="6">
        <v>805</v>
      </c>
    </row>
    <row r="7" spans="1:17" x14ac:dyDescent="0.35">
      <c r="A7" s="6">
        <v>4</v>
      </c>
      <c r="B7" s="6">
        <v>813</v>
      </c>
      <c r="C7" s="6">
        <v>742</v>
      </c>
      <c r="D7" s="6">
        <v>689</v>
      </c>
    </row>
    <row r="8" spans="1:17" x14ac:dyDescent="0.35">
      <c r="A8" s="6">
        <v>5</v>
      </c>
      <c r="B8" s="6">
        <v>724</v>
      </c>
      <c r="C8" s="6">
        <v>638</v>
      </c>
      <c r="D8" s="6">
        <v>573</v>
      </c>
    </row>
    <row r="9" spans="1:17" x14ac:dyDescent="0.35">
      <c r="A9" s="6">
        <v>6</v>
      </c>
      <c r="B9" s="6">
        <v>638</v>
      </c>
      <c r="C9" s="6">
        <v>535</v>
      </c>
      <c r="D9" s="6">
        <v>460</v>
      </c>
      <c r="G9" s="4">
        <v>8.5500000000000007E-2</v>
      </c>
      <c r="H9" s="15">
        <f>2*G9/1000</f>
        <v>1.7100000000000001E-4</v>
      </c>
      <c r="I9" s="6">
        <v>1976</v>
      </c>
      <c r="J9" s="13">
        <f>I9*H9</f>
        <v>0.33789600000000003</v>
      </c>
      <c r="L9" s="7">
        <f>H3*G3</f>
        <v>345.40480000000002</v>
      </c>
      <c r="M9" s="1">
        <v>0.3</v>
      </c>
      <c r="N9" s="1">
        <f>M9/L9</f>
        <v>8.6854612327333023E-4</v>
      </c>
      <c r="O9" s="1">
        <f>4*N9</f>
        <v>3.4741844930933209E-3</v>
      </c>
      <c r="P9" s="4">
        <f>L3/K3*L9^2</f>
        <v>1.422913894262148</v>
      </c>
      <c r="Q9" s="1">
        <f>P9*O9</f>
        <v>4.9434653864525837E-3</v>
      </c>
    </row>
    <row r="10" spans="1:17" x14ac:dyDescent="0.35">
      <c r="A10" s="6">
        <v>7</v>
      </c>
      <c r="B10" s="6">
        <v>550</v>
      </c>
      <c r="C10" s="6">
        <v>432</v>
      </c>
      <c r="D10" s="6">
        <v>344</v>
      </c>
      <c r="G10" s="4">
        <v>6.6640000000000005E-2</v>
      </c>
      <c r="H10" s="15">
        <f>2*G10/1000</f>
        <v>1.3328E-4</v>
      </c>
      <c r="I10" s="6">
        <v>1668</v>
      </c>
      <c r="J10" s="13">
        <f t="shared" ref="J10:J11" si="0">I10*H10</f>
        <v>0.22231103999999999</v>
      </c>
      <c r="L10" s="7">
        <f>H4*G4</f>
        <v>345.6096</v>
      </c>
      <c r="M10" s="1">
        <v>0.4</v>
      </c>
      <c r="N10" s="4">
        <f t="shared" ref="N10:N11" si="1">M10/L10</f>
        <v>1.1573752580946825E-3</v>
      </c>
      <c r="O10" s="4">
        <f t="shared" ref="O10:O11" si="2">4*N10</f>
        <v>4.6295010323787302E-3</v>
      </c>
      <c r="P10" s="4">
        <f>L4/K4*L10^2</f>
        <v>1.4246017640246076</v>
      </c>
      <c r="Q10" s="4">
        <f t="shared" ref="Q10:Q11" si="3">P10*O10</f>
        <v>6.5951953372804812E-3</v>
      </c>
    </row>
    <row r="11" spans="1:17" x14ac:dyDescent="0.35">
      <c r="A11" s="6">
        <v>8</v>
      </c>
      <c r="B11" s="6">
        <v>462</v>
      </c>
      <c r="C11" s="6">
        <v>328</v>
      </c>
      <c r="D11" s="6"/>
      <c r="G11" s="4">
        <v>0.30640000000000001</v>
      </c>
      <c r="H11" s="15">
        <f>2*G11/1000</f>
        <v>6.1280000000000004E-4</v>
      </c>
      <c r="I11" s="6">
        <v>1490</v>
      </c>
      <c r="J11" s="13">
        <f t="shared" si="0"/>
        <v>0.91307200000000011</v>
      </c>
      <c r="L11" s="7">
        <f>H5*G5</f>
        <v>343.59399999999999</v>
      </c>
      <c r="M11" s="1">
        <v>0.9</v>
      </c>
      <c r="N11" s="4">
        <f t="shared" si="1"/>
        <v>2.6193705361560447E-3</v>
      </c>
      <c r="O11" s="4">
        <f t="shared" si="2"/>
        <v>1.0477482144624179E-2</v>
      </c>
      <c r="P11" s="4">
        <f>L5/K5*L11^2</f>
        <v>1.4080336234780328</v>
      </c>
      <c r="Q11" s="4">
        <f t="shared" si="3"/>
        <v>1.4752647149021574E-2</v>
      </c>
    </row>
    <row r="12" spans="1:17" x14ac:dyDescent="0.35">
      <c r="A12" s="6">
        <v>9</v>
      </c>
      <c r="B12" s="6">
        <v>375</v>
      </c>
      <c r="C12" s="6"/>
      <c r="D12" s="6"/>
    </row>
    <row r="13" spans="1:17" x14ac:dyDescent="0.35">
      <c r="A13" s="6">
        <v>10</v>
      </c>
      <c r="B13" s="6">
        <v>289</v>
      </c>
      <c r="C13" s="6"/>
      <c r="D13" s="6"/>
    </row>
    <row r="15" spans="1:17" x14ac:dyDescent="0.35">
      <c r="B15" s="6" t="s">
        <v>12</v>
      </c>
      <c r="C15" s="6" t="s">
        <v>11</v>
      </c>
      <c r="D15" s="6" t="s">
        <v>10</v>
      </c>
    </row>
    <row r="16" spans="1:17" x14ac:dyDescent="0.35">
      <c r="B16" s="6"/>
      <c r="C16" s="6"/>
      <c r="D16" s="6"/>
    </row>
    <row r="17" spans="1:4" x14ac:dyDescent="0.35">
      <c r="A17" s="6">
        <v>1</v>
      </c>
      <c r="B17" s="6">
        <v>289</v>
      </c>
      <c r="C17" s="6">
        <v>328</v>
      </c>
      <c r="D17" s="6">
        <v>344</v>
      </c>
    </row>
    <row r="18" spans="1:4" x14ac:dyDescent="0.35">
      <c r="A18" s="6">
        <v>2</v>
      </c>
      <c r="B18" s="6">
        <v>375</v>
      </c>
      <c r="C18" s="6">
        <v>432</v>
      </c>
      <c r="D18" s="6">
        <v>460</v>
      </c>
    </row>
    <row r="19" spans="1:4" x14ac:dyDescent="0.35">
      <c r="A19" s="6">
        <v>3</v>
      </c>
      <c r="B19" s="6">
        <v>462</v>
      </c>
      <c r="C19" s="6">
        <v>535</v>
      </c>
      <c r="D19" s="6">
        <v>573</v>
      </c>
    </row>
    <row r="20" spans="1:4" x14ac:dyDescent="0.35">
      <c r="A20" s="6">
        <v>4</v>
      </c>
      <c r="B20" s="6">
        <v>550</v>
      </c>
      <c r="C20" s="6">
        <v>638</v>
      </c>
      <c r="D20" s="6">
        <v>689</v>
      </c>
    </row>
    <row r="21" spans="1:4" x14ac:dyDescent="0.35">
      <c r="A21" s="6">
        <v>5</v>
      </c>
      <c r="B21" s="6">
        <v>638</v>
      </c>
      <c r="C21" s="6">
        <v>742</v>
      </c>
      <c r="D21" s="6">
        <v>805</v>
      </c>
    </row>
    <row r="22" spans="1:4" x14ac:dyDescent="0.35">
      <c r="A22" s="6">
        <v>6</v>
      </c>
      <c r="B22" s="6">
        <v>724</v>
      </c>
      <c r="C22" s="6">
        <v>846</v>
      </c>
      <c r="D22" s="6">
        <v>923</v>
      </c>
    </row>
    <row r="23" spans="1:4" x14ac:dyDescent="0.35">
      <c r="A23" s="6">
        <v>7</v>
      </c>
      <c r="B23" s="6">
        <v>813</v>
      </c>
      <c r="C23" s="6">
        <v>950</v>
      </c>
      <c r="D23" s="6">
        <v>1034</v>
      </c>
    </row>
    <row r="24" spans="1:4" x14ac:dyDescent="0.35">
      <c r="A24" s="6">
        <v>8</v>
      </c>
      <c r="B24" s="6">
        <v>900</v>
      </c>
      <c r="C24" s="6">
        <v>1053</v>
      </c>
      <c r="D24" s="6"/>
    </row>
    <row r="25" spans="1:4" x14ac:dyDescent="0.35">
      <c r="A25" s="6">
        <v>9</v>
      </c>
      <c r="B25" s="6">
        <v>986</v>
      </c>
      <c r="C25" s="6"/>
      <c r="D25" s="6"/>
    </row>
    <row r="26" spans="1:4" x14ac:dyDescent="0.35">
      <c r="A26" s="6">
        <v>10</v>
      </c>
      <c r="B26" s="6">
        <v>1075</v>
      </c>
      <c r="C26" s="6"/>
      <c r="D26" s="6"/>
    </row>
  </sheetData>
  <mergeCells count="2">
    <mergeCell ref="D1:F1"/>
    <mergeCell ref="A2:A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Clément-Desormesova metoda</vt:lpstr>
      <vt:lpstr>Rychlost zvuku ve vzduchu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2017-04-06T10:40:00Z</dcterms:modified>
</cp:coreProperties>
</file>