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993" firstSheet="0" activeTab="3"/>
  </bookViews>
  <sheets>
    <sheet name="Přímá metoda + ze zvětšení" sheetId="1" state="visible" r:id="rId2"/>
    <sheet name="Besselova metoda" sheetId="2" state="visible" r:id="rId3"/>
    <sheet name="Rozptylka přímou metodou" sheetId="3" state="visible" r:id="rId4"/>
    <sheet name="Varianta A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<sst xmlns="http://schemas.openxmlformats.org/spreadsheetml/2006/main" count="73" uniqueCount="55">
  <si>
    <t xml:space="preserve">Spojka přímou metodou + ze zvětšení</t>
  </si>
  <si>
    <t xml:space="preserve">poloha šipky = 4 cm</t>
  </si>
  <si>
    <t xml:space="preserve">velikost šipky = 5 cm</t>
  </si>
  <si>
    <t xml:space="preserve">y [cm]</t>
  </si>
  <si>
    <t xml:space="preserve">A [cm]</t>
  </si>
  <si>
    <t xml:space="preserve">A‘ [cm]</t>
  </si>
  <si>
    <t xml:space="preserve">y‘ [cm]</t>
  </si>
  <si>
    <t xml:space="preserve">a</t>
  </si>
  <si>
    <t xml:space="preserve">a‘</t>
  </si>
  <si>
    <t xml:space="preserve">a-a‘ </t>
  </si>
  <si>
    <t xml:space="preserve">r_u(a)</t>
  </si>
  <si>
    <t xml:space="preserve">r_u(a‘)</t>
  </si>
  <si>
    <t xml:space="preserve">r_u(a-a‘)</t>
  </si>
  <si>
    <t xml:space="preserve">f‘</t>
  </si>
  <si>
    <t xml:space="preserve">r_u(f)</t>
  </si>
  <si>
    <t xml:space="preserve">r_u(y)</t>
  </si>
  <si>
    <t xml:space="preserve">r_u(y‘)</t>
  </si>
  <si>
    <t xml:space="preserve">y‘ / y</t>
  </si>
  <si>
    <t xml:space="preserve">r_u(y‘/y)</t>
  </si>
  <si>
    <t xml:space="preserve">16,5(1)</t>
  </si>
  <si>
    <t xml:space="preserve">16,1(2)</t>
  </si>
  <si>
    <t xml:space="preserve">Besselova metoda</t>
  </si>
  <si>
    <t xml:space="preserve">spojka 1 </t>
  </si>
  <si>
    <t xml:space="preserve">spojka 2 </t>
  </si>
  <si>
    <t xml:space="preserve">d [cm]</t>
  </si>
  <si>
    <t xml:space="preserve">delta</t>
  </si>
  <si>
    <t xml:space="preserve">r_u(delta)</t>
  </si>
  <si>
    <t xml:space="preserve">r_u(d)</t>
  </si>
  <si>
    <t xml:space="preserve">f‘ [cm]</t>
  </si>
  <si>
    <t xml:space="preserve">16,6(1)</t>
  </si>
  <si>
    <t xml:space="preserve">Rozptylka přímou metodou</t>
  </si>
  <si>
    <t xml:space="preserve">Ys</t>
  </si>
  <si>
    <t xml:space="preserve">R</t>
  </si>
  <si>
    <t xml:space="preserve">A</t>
  </si>
  <si>
    <t xml:space="preserve">A‘</t>
  </si>
  <si>
    <t xml:space="preserve">a – a‘ </t>
  </si>
  <si>
    <t xml:space="preserve">f</t>
  </si>
  <si>
    <t xml:space="preserve">r_u(f‘)</t>
  </si>
  <si>
    <r>
      <rPr>
        <sz val="10"/>
        <rFont val="Arial"/>
        <family val="2"/>
      </rPr>
      <t xml:space="preserve">-28,5</t>
    </r>
    <r>
      <rPr>
        <b val="true"/>
        <sz val="10"/>
        <rFont val="Arial"/>
        <family val="2"/>
      </rPr>
      <t xml:space="preserve">(</t>
    </r>
    <r>
      <rPr>
        <sz val="10"/>
        <rFont val="Arial"/>
        <family val="2"/>
      </rPr>
      <t xml:space="preserve">5</t>
    </r>
    <r>
      <rPr>
        <b val="true"/>
        <sz val="10"/>
        <rFont val="Arial"/>
        <family val="2"/>
      </rPr>
      <t xml:space="preserve">)</t>
    </r>
  </si>
  <si>
    <t xml:space="preserve">Měřění poloměru křivosti - sférometrem</t>
  </si>
  <si>
    <t xml:space="preserve">spojka</t>
  </si>
  <si>
    <t xml:space="preserve">rozptylka</t>
  </si>
  <si>
    <t xml:space="preserve">sférometr</t>
  </si>
  <si>
    <t xml:space="preserve">L</t>
  </si>
  <si>
    <t xml:space="preserve">P</t>
  </si>
  <si>
    <t xml:space="preserve">z_s</t>
  </si>
  <si>
    <t xml:space="preserve">z_r</t>
  </si>
  <si>
    <t xml:space="preserve">z^2 </t>
  </si>
  <si>
    <t xml:space="preserve">h^2</t>
  </si>
  <si>
    <t xml:space="preserve">z^2 + h^2</t>
  </si>
  <si>
    <t xml:space="preserve">84,2(2)</t>
  </si>
  <si>
    <t xml:space="preserve">27(24)e3</t>
  </si>
  <si>
    <r>
      <rPr>
        <sz val="10"/>
        <rFont val="Arial"/>
        <family val="2"/>
      </rPr>
      <t xml:space="preserve">-306</t>
    </r>
    <r>
      <rPr>
        <b val="true"/>
        <sz val="10"/>
        <rFont val="Arial"/>
        <family val="2"/>
      </rPr>
      <t xml:space="preserve">(</t>
    </r>
    <r>
      <rPr>
        <sz val="10"/>
        <rFont val="Arial"/>
        <family val="2"/>
      </rPr>
      <t xml:space="preserve">3</t>
    </r>
    <r>
      <rPr>
        <b val="true"/>
        <sz val="10"/>
        <rFont val="Arial"/>
        <family val="2"/>
      </rPr>
      <t xml:space="preserve">)</t>
    </r>
  </si>
  <si>
    <t xml:space="preserve">1,51(1)</t>
  </si>
  <si>
    <t xml:space="preserve">1,54(3)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</si>
</sst>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000"/>
    <numFmt numFmtId="166" formatCode="0.000"/>
    <numFmt numFmtId="167" formatCode="0.0"/>
    <numFmt numFmtId="168" formatCode="0.0000000"/>
    <numFmt numFmtId="169" formatCode="0.000000"/>
    <numFmt numFmtId="170" formatCode="0.0000"/>
    <numFmt numFmtId="171" formatCode="0.0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FE7F5"/>
        <bgColor rgb="FFCCFFFF"/>
      </patternFill>
    </fill>
    <fill>
      <patternFill patternType="solid">
        <fgColor rgb="FFFF8080"/>
        <bgColor rgb="FFFF99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FE7F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32"/>
  <sheetViews>
    <sheetView windowProtection="false" showFormulas="false" showGridLines="true" showRowColHeaders="true" showZeros="true" rightToLeft="false" tabSelected="false" showOutlineSymbols="true" defaultGridColor="true" view="normal" topLeftCell="A4" colorId="64" zoomScale="150" zoomScaleNormal="150" zoomScalePageLayoutView="100" workbookViewId="0">
      <selection pane="topLeft" activeCell="K24" activeCellId="0" sqref="K24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0</v>
      </c>
      <c r="B1" s="1"/>
      <c r="C1" s="1"/>
      <c r="D1" s="1"/>
    </row>
    <row r="2" customFormat="false" ht="12.8" hidden="false" customHeight="false" outlineLevel="0" collapsed="false">
      <c r="A2" s="1" t="s">
        <v>1</v>
      </c>
      <c r="B2" s="1"/>
      <c r="C2" s="1" t="s">
        <v>2</v>
      </c>
      <c r="D2" s="1"/>
    </row>
    <row r="3" customFormat="false" ht="12.8" hidden="false" customHeight="false" outlineLevel="0" collapsed="false">
      <c r="A3" s="1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2" t="s">
        <v>12</v>
      </c>
      <c r="K3" s="2" t="s">
        <v>13</v>
      </c>
      <c r="L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13</v>
      </c>
      <c r="T3" s="2" t="s">
        <v>14</v>
      </c>
    </row>
    <row r="4" customFormat="false" ht="12.8" hidden="false" customHeight="false" outlineLevel="0" collapsed="false">
      <c r="A4" s="0" t="n">
        <v>5</v>
      </c>
      <c r="B4" s="0" t="n">
        <f aca="false">M4-4</f>
        <v>21</v>
      </c>
      <c r="C4" s="0" t="n">
        <f aca="false">N4-4</f>
        <v>89.7</v>
      </c>
      <c r="G4" s="0" t="n">
        <f aca="false">F16-G24</f>
        <v>-89.7</v>
      </c>
      <c r="H4" s="0" t="n">
        <f aca="false">C16/F16</f>
        <v>-0.00274928699614107</v>
      </c>
      <c r="I4" s="0" t="n">
        <f aca="false">C16/G24</f>
        <v>0.000840393404933953</v>
      </c>
      <c r="J4" s="0" t="n">
        <f aca="false">D16/G4</f>
        <v>-0.000910252598581634</v>
      </c>
      <c r="L4" s="3" t="n">
        <f aca="false">(H4^2+I5^2+J4^2)^0.5</f>
        <v>0.00310313035738627</v>
      </c>
      <c r="M4" s="0" t="n">
        <v>25</v>
      </c>
      <c r="N4" s="0" t="n">
        <v>93.7</v>
      </c>
      <c r="O4" s="0" t="n">
        <f aca="false">A16/A4</f>
        <v>0.00577350269189626</v>
      </c>
      <c r="P4" s="0" t="n">
        <f aca="false">A16/I24</f>
        <v>-0.00183869512480773</v>
      </c>
      <c r="R4" s="0" t="n">
        <f aca="false">(O4^2+P4^2)^0.5</f>
        <v>0.00605921885190864</v>
      </c>
      <c r="T4" s="0" t="n">
        <f aca="false">(H4^2+2*R4^2)^0.5</f>
        <v>0.00899926914686968</v>
      </c>
    </row>
    <row r="5" customFormat="false" ht="12.8" hidden="false" customHeight="false" outlineLevel="0" collapsed="false">
      <c r="A5" s="0" t="n">
        <v>5</v>
      </c>
      <c r="B5" s="0" t="n">
        <f aca="false">M5-4</f>
        <v>23.5</v>
      </c>
      <c r="C5" s="0" t="n">
        <f aca="false">N5-4</f>
        <v>75.3</v>
      </c>
      <c r="G5" s="0" t="n">
        <f aca="false">F17-G25</f>
        <v>-75.3</v>
      </c>
      <c r="H5" s="0" t="n">
        <f aca="false">C17/F17</f>
        <v>-0.00245680965612607</v>
      </c>
      <c r="I5" s="0" t="n">
        <f aca="false">C17/G25</f>
        <v>0.00111457580924638</v>
      </c>
      <c r="J5" s="0" t="n">
        <f aca="false">D17/G5</f>
        <v>-0.00108432480866896</v>
      </c>
      <c r="L5" s="3" t="n">
        <f aca="false">(H5^2+I6^2+J5^2)^0.5</f>
        <v>0.00298888558873181</v>
      </c>
      <c r="M5" s="0" t="n">
        <v>27.5</v>
      </c>
      <c r="N5" s="0" t="n">
        <v>79.3</v>
      </c>
      <c r="O5" s="0" t="n">
        <f aca="false">A17/A5</f>
        <v>0.00577350269189626</v>
      </c>
      <c r="P5" s="0" t="n">
        <f aca="false">A17/I25</f>
        <v>-0.00272335032636616</v>
      </c>
      <c r="R5" s="0" t="n">
        <f aca="false">(O5^2+P5^2)^0.5</f>
        <v>0.00638357034373806</v>
      </c>
      <c r="T5" s="0" t="n">
        <f aca="false">(H5^2+2*R5^2)^0.5</f>
        <v>0.00935605976644753</v>
      </c>
    </row>
    <row r="6" customFormat="false" ht="12.8" hidden="false" customHeight="false" outlineLevel="0" collapsed="false">
      <c r="A6" s="0" t="n">
        <v>5</v>
      </c>
      <c r="B6" s="0" t="n">
        <f aca="false">M6-4</f>
        <v>26</v>
      </c>
      <c r="C6" s="0" t="n">
        <f aca="false">N6-4</f>
        <v>70</v>
      </c>
      <c r="G6" s="0" t="n">
        <f aca="false">F18-G26</f>
        <v>-70</v>
      </c>
      <c r="H6" s="0" t="n">
        <f aca="false">C18/F18</f>
        <v>-0.00222057795842164</v>
      </c>
      <c r="I6" s="0" t="n">
        <f aca="false">C18/G26</f>
        <v>0.00131215970270369</v>
      </c>
      <c r="J6" s="0" t="n">
        <f aca="false">D18/G6</f>
        <v>-0.00116642368703961</v>
      </c>
      <c r="L6" s="3" t="n">
        <f aca="false">(H6^2+I7^2+J6^2)^0.5</f>
        <v>0.00290684027923562</v>
      </c>
      <c r="M6" s="0" t="n">
        <v>30</v>
      </c>
      <c r="N6" s="0" t="n">
        <v>74</v>
      </c>
      <c r="O6" s="0" t="n">
        <f aca="false">A18/A6</f>
        <v>0.00577350269189626</v>
      </c>
      <c r="P6" s="0" t="n">
        <f aca="false">A18/I26</f>
        <v>-0.00356389055055325</v>
      </c>
      <c r="R6" s="0" t="n">
        <f aca="false">(O6^2+P6^2)^0.5</f>
        <v>0.00678488387444148</v>
      </c>
      <c r="T6" s="0" t="n">
        <f aca="false">(H6^2+2*R6^2)^0.5</f>
        <v>0.00984887124744456</v>
      </c>
    </row>
    <row r="7" customFormat="false" ht="12.8" hidden="false" customHeight="false" outlineLevel="0" collapsed="false">
      <c r="A7" s="0" t="n">
        <v>5</v>
      </c>
      <c r="B7" s="0" t="n">
        <f aca="false">M7-4</f>
        <v>28.5</v>
      </c>
      <c r="C7" s="0" t="n">
        <f aca="false">N7-4</f>
        <v>67.8</v>
      </c>
      <c r="G7" s="0" t="n">
        <f aca="false">F19-G27</f>
        <v>-67.8</v>
      </c>
      <c r="H7" s="0" t="n">
        <f aca="false">C19/F19</f>
        <v>-0.00202579041820921</v>
      </c>
      <c r="I7" s="0" t="n">
        <f aca="false">C19/G27</f>
        <v>0.00146908465442653</v>
      </c>
      <c r="J7" s="0" t="n">
        <f aca="false">D19/G7</f>
        <v>-0.00120427224325623</v>
      </c>
      <c r="L7" s="3" t="n">
        <f aca="false">(H7^2+I8^2+J7^2)^0.5</f>
        <v>0.00288486408668993</v>
      </c>
      <c r="M7" s="0" t="n">
        <v>32.5</v>
      </c>
      <c r="N7" s="0" t="n">
        <v>71.8</v>
      </c>
      <c r="O7" s="0" t="n">
        <f aca="false">A19/A7</f>
        <v>0.00577350269189626</v>
      </c>
      <c r="P7" s="0" t="n">
        <f aca="false">A19/I27</f>
        <v>-0.00451054897804395</v>
      </c>
      <c r="R7" s="0" t="n">
        <f aca="false">(O7^2+P7^2)^0.5</f>
        <v>0.0073265534473357</v>
      </c>
      <c r="T7" s="0" t="n">
        <f aca="false">(H7^2+2*R7^2)^0.5</f>
        <v>0.0105574901208498</v>
      </c>
    </row>
    <row r="8" customFormat="false" ht="12.8" hidden="false" customHeight="false" outlineLevel="0" collapsed="false">
      <c r="A8" s="0" t="n">
        <v>5</v>
      </c>
      <c r="B8" s="0" t="n">
        <f aca="false">M8-4</f>
        <v>31</v>
      </c>
      <c r="C8" s="0" t="n">
        <f aca="false">N8-4</f>
        <v>65.7</v>
      </c>
      <c r="G8" s="0" t="n">
        <f aca="false">F20-G28</f>
        <v>-65.7</v>
      </c>
      <c r="H8" s="0" t="n">
        <f aca="false">C20/F20</f>
        <v>-0.00186242022319234</v>
      </c>
      <c r="I8" s="0" t="n">
        <f aca="false">C20/G28</f>
        <v>0.00166383362878855</v>
      </c>
      <c r="J8" s="0" t="n">
        <f aca="false">D20/G8</f>
        <v>-0.00124276496336031</v>
      </c>
      <c r="L8" s="3" t="n">
        <f aca="false">(H8^2+I9^2+J8^2)^0.5</f>
        <v>0.00284805688078469</v>
      </c>
      <c r="M8" s="0" t="n">
        <v>35</v>
      </c>
      <c r="N8" s="0" t="n">
        <v>69.7</v>
      </c>
      <c r="O8" s="0" t="n">
        <f aca="false">A20/A8</f>
        <v>0.00577350269189626</v>
      </c>
      <c r="P8" s="0" t="n">
        <f aca="false">A20/I28</f>
        <v>-0.00534583582582987</v>
      </c>
      <c r="R8" s="0" t="n">
        <f aca="false">(O8^2+P8^2)^0.5</f>
        <v>0.0078683730217917</v>
      </c>
      <c r="T8" s="0" t="n">
        <f aca="false">(H8^2+2*R8^2)^0.5</f>
        <v>0.0112823400546108</v>
      </c>
    </row>
    <row r="9" customFormat="false" ht="12.8" hidden="false" customHeight="false" outlineLevel="0" collapsed="false">
      <c r="A9" s="0" t="n">
        <v>5</v>
      </c>
      <c r="B9" s="0" t="n">
        <f aca="false">M9-4</f>
        <v>33.5</v>
      </c>
      <c r="C9" s="0" t="n">
        <f aca="false">N9-4</f>
        <v>66.3</v>
      </c>
      <c r="G9" s="0" t="n">
        <f aca="false">F21-G29</f>
        <v>-66.3</v>
      </c>
      <c r="H9" s="0" t="n">
        <f aca="false">C21/F21</f>
        <v>-0.00172343363937202</v>
      </c>
      <c r="I9" s="0" t="n">
        <f aca="false">C21/G29</f>
        <v>0.00176021423533423</v>
      </c>
      <c r="J9" s="0" t="n">
        <f aca="false">D21/G9</f>
        <v>-0.00123151822161045</v>
      </c>
      <c r="L9" s="3" t="n">
        <f aca="false">(H9^2+I10^2+J9^2)^0.5</f>
        <v>0.00280878932366454</v>
      </c>
      <c r="M9" s="0" t="n">
        <v>37.5</v>
      </c>
      <c r="N9" s="0" t="n">
        <v>70.3</v>
      </c>
      <c r="O9" s="0" t="n">
        <f aca="false">A21/A9</f>
        <v>0.00577350269189626</v>
      </c>
      <c r="P9" s="0" t="n">
        <f aca="false">A21/I29</f>
        <v>-0.00627554640423506</v>
      </c>
      <c r="R9" s="0" t="n">
        <f aca="false">(O9^2+P9^2)^0.5</f>
        <v>0.00852735691788733</v>
      </c>
      <c r="T9" s="0" t="n">
        <f aca="false">(H9^2+2*R9^2)^0.5</f>
        <v>0.0121820300245649</v>
      </c>
    </row>
    <row r="10" customFormat="false" ht="12.8" hidden="false" customHeight="false" outlineLevel="0" collapsed="false">
      <c r="A10" s="0" t="n">
        <v>5</v>
      </c>
      <c r="B10" s="0" t="n">
        <f aca="false">M10-4</f>
        <v>36</v>
      </c>
      <c r="C10" s="0" t="n">
        <f aca="false">N10-4</f>
        <v>67.3</v>
      </c>
      <c r="G10" s="0" t="n">
        <f aca="false">F22-G30</f>
        <v>-67.3</v>
      </c>
      <c r="H10" s="0" t="n">
        <f aca="false">C22/F22</f>
        <v>-0.00160375074774896</v>
      </c>
      <c r="I10" s="0" t="n">
        <f aca="false">C22/G30</f>
        <v>0.0018445695501266</v>
      </c>
      <c r="J10" s="0" t="n">
        <f aca="false">D22/G10</f>
        <v>-0.00121321928815413</v>
      </c>
      <c r="L10" s="3" t="n">
        <f aca="false">(H10^2+I11^2+J10^2)^0.5</f>
        <v>0.00279693070940127</v>
      </c>
      <c r="M10" s="0" t="n">
        <v>40</v>
      </c>
      <c r="N10" s="0" t="n">
        <v>71.3</v>
      </c>
      <c r="O10" s="0" t="n">
        <f aca="false">A22/A10</f>
        <v>0.00577350269189626</v>
      </c>
      <c r="P10" s="0" t="n">
        <f aca="false">A22/I30</f>
        <v>-0.0070408569413369</v>
      </c>
      <c r="R10" s="0" t="n">
        <f aca="false">(O10^2+P10^2)^0.5</f>
        <v>0.00910532809961867</v>
      </c>
      <c r="T10" s="0" t="n">
        <f aca="false">(H10^2+2*R10^2)^0.5</f>
        <v>0.0129763637458387</v>
      </c>
    </row>
    <row r="11" customFormat="false" ht="12.8" hidden="false" customHeight="false" outlineLevel="0" collapsed="false">
      <c r="A11" s="0" t="n">
        <v>5</v>
      </c>
      <c r="B11" s="0" t="n">
        <f aca="false">M11-4</f>
        <v>38.5</v>
      </c>
      <c r="C11" s="0" t="n">
        <f aca="false">N11-4</f>
        <v>68.2</v>
      </c>
      <c r="G11" s="0" t="n">
        <f aca="false">F23-G31</f>
        <v>-68.2</v>
      </c>
      <c r="H11" s="0" t="n">
        <f aca="false">C23/F23</f>
        <v>-0.00149961108880422</v>
      </c>
      <c r="I11" s="0" t="n">
        <f aca="false">C23/G31</f>
        <v>0.00194394030030177</v>
      </c>
      <c r="J11" s="0" t="n">
        <f aca="false">D23/G11</f>
        <v>-0.00119720906294388</v>
      </c>
      <c r="L11" s="3" t="n">
        <f aca="false">(H11^2+I12^2+J11^2)^0.5</f>
        <v>0.00191889107508987</v>
      </c>
      <c r="M11" s="0" t="n">
        <v>42.5</v>
      </c>
      <c r="N11" s="0" t="n">
        <v>72.2</v>
      </c>
      <c r="O11" s="0" t="n">
        <f aca="false">A23/A11</f>
        <v>0.00577350269189626</v>
      </c>
      <c r="P11" s="0" t="n">
        <f aca="false">A23/I31</f>
        <v>-0.0080187537387448</v>
      </c>
      <c r="R11" s="0" t="n">
        <f aca="false">(O11^2+P11^2)^0.5</f>
        <v>0.00988097894218822</v>
      </c>
      <c r="T11" s="0" t="n">
        <f aca="false">(H11^2+2*R11^2)^0.5</f>
        <v>0.0140540500614449</v>
      </c>
    </row>
    <row r="12" customFormat="false" ht="12.8" hidden="false" customHeight="false" outlineLevel="0" collapsed="false">
      <c r="K12" s="4" t="n">
        <f aca="false">AVERAGE(H16:H23)</f>
        <v>16.445939239728</v>
      </c>
      <c r="L12" s="4" t="n">
        <f aca="false">AVERAGE(L4:L11)</f>
        <v>0.002782048537623</v>
      </c>
      <c r="S12" s="4" t="n">
        <f aca="false">AVERAGE(K24:K31)</f>
        <v>16.9323464919302</v>
      </c>
      <c r="T12" s="0" t="n">
        <f aca="false">AVERAGE(T4:T11)</f>
        <v>0.0111570592710089</v>
      </c>
    </row>
    <row r="13" customFormat="false" ht="12.8" hidden="false" customHeight="false" outlineLevel="0" collapsed="false">
      <c r="K13" s="4" t="n">
        <f aca="false">STDEV(H16:H23)/(8^0.5)</f>
        <v>0.0884380670977313</v>
      </c>
      <c r="L13" s="4"/>
      <c r="S13" s="4" t="n">
        <f aca="false">STDEV(K24:K31)</f>
        <v>0.293468007964297</v>
      </c>
    </row>
    <row r="14" customFormat="false" ht="12.8" hidden="false" customHeight="false" outlineLevel="0" collapsed="false">
      <c r="K14" s="0" t="n">
        <f aca="false">K13/K12</f>
        <v>0.00537750175338687</v>
      </c>
      <c r="S14" s="0" t="n">
        <f aca="false">S13/S12</f>
        <v>0.0173317979350447</v>
      </c>
    </row>
    <row r="15" customFormat="false" ht="12.8" hidden="false" customHeight="false" outlineLevel="0" collapsed="false">
      <c r="K15" s="0" t="n">
        <f aca="false">(K14^2+L12^2)^0.5</f>
        <v>0.00605452881514071</v>
      </c>
      <c r="S15" s="0" t="n">
        <f aca="false">(S14^2+T12^2)^0.5</f>
        <v>0.0206124038199824</v>
      </c>
    </row>
    <row r="16" customFormat="false" ht="12.8" hidden="false" customHeight="false" outlineLevel="0" collapsed="false">
      <c r="A16" s="0" t="n">
        <f aca="false">0.05/3^0.5</f>
        <v>0.0288675134594813</v>
      </c>
      <c r="B16" s="0" t="n">
        <f aca="false">A16*2^0.5</f>
        <v>0.0408248290463863</v>
      </c>
      <c r="C16" s="0" t="n">
        <f aca="false">B16*2^0.5</f>
        <v>0.0577350269189626</v>
      </c>
      <c r="D16" s="0" t="n">
        <f aca="false">C16*2^0.5</f>
        <v>0.0816496580927726</v>
      </c>
      <c r="F16" s="5" t="n">
        <f aca="false">-B4</f>
        <v>-21</v>
      </c>
      <c r="H16" s="4" t="n">
        <f aca="false">F16*G24/(-G24+F16)</f>
        <v>16.0836120401338</v>
      </c>
      <c r="K16" s="0" t="n">
        <f aca="false">K15*K12</f>
        <v>0.0995724130189865</v>
      </c>
      <c r="S16" s="0" t="n">
        <f aca="false">S15*S12</f>
        <v>0.349016363511527</v>
      </c>
    </row>
    <row r="17" customFormat="false" ht="12.8" hidden="false" customHeight="false" outlineLevel="0" collapsed="false">
      <c r="A17" s="0" t="n">
        <f aca="false">0.05/3^0.5</f>
        <v>0.0288675134594813</v>
      </c>
      <c r="B17" s="0" t="n">
        <f aca="false">A17*2^0.5</f>
        <v>0.0408248290463863</v>
      </c>
      <c r="C17" s="0" t="n">
        <f aca="false">B17*2^0.5</f>
        <v>0.0577350269189626</v>
      </c>
      <c r="D17" s="0" t="n">
        <f aca="false">C17*2^0.5</f>
        <v>0.0816496580927726</v>
      </c>
      <c r="F17" s="5" t="n">
        <f aca="false">-B5</f>
        <v>-23.5</v>
      </c>
      <c r="H17" s="4" t="n">
        <f aca="false">F17*G25/(-G25+F17)</f>
        <v>16.1660026560425</v>
      </c>
      <c r="K17" s="2" t="s">
        <v>19</v>
      </c>
      <c r="S17" s="0" t="s">
        <v>20</v>
      </c>
    </row>
    <row r="18" customFormat="false" ht="12.8" hidden="false" customHeight="false" outlineLevel="0" collapsed="false">
      <c r="A18" s="0" t="n">
        <f aca="false">0.05/3^0.5</f>
        <v>0.0288675134594813</v>
      </c>
      <c r="B18" s="0" t="n">
        <f aca="false">A18*2^0.5</f>
        <v>0.0408248290463863</v>
      </c>
      <c r="C18" s="0" t="n">
        <f aca="false">B18*2^0.5</f>
        <v>0.0577350269189626</v>
      </c>
      <c r="D18" s="0" t="n">
        <f aca="false">C18*2^0.5</f>
        <v>0.0816496580927726</v>
      </c>
      <c r="F18" s="5" t="n">
        <f aca="false">-B6</f>
        <v>-26</v>
      </c>
      <c r="H18" s="4" t="n">
        <f aca="false">F18*G26/(-G26+F18)</f>
        <v>16.3428571428571</v>
      </c>
    </row>
    <row r="19" customFormat="false" ht="12.8" hidden="false" customHeight="false" outlineLevel="0" collapsed="false">
      <c r="A19" s="0" t="n">
        <f aca="false">0.05/3^0.5</f>
        <v>0.0288675134594813</v>
      </c>
      <c r="B19" s="0" t="n">
        <f aca="false">A19*2^0.5</f>
        <v>0.0408248290463863</v>
      </c>
      <c r="C19" s="0" t="n">
        <f aca="false">B19*2^0.5</f>
        <v>0.0577350269189626</v>
      </c>
      <c r="D19" s="0" t="n">
        <f aca="false">C19*2^0.5</f>
        <v>0.0816496580927726</v>
      </c>
      <c r="F19" s="5" t="n">
        <f aca="false">-B7</f>
        <v>-28.5</v>
      </c>
      <c r="H19" s="4" t="n">
        <f aca="false">F19*G27/(-G27+F19)</f>
        <v>16.5199115044248</v>
      </c>
    </row>
    <row r="20" customFormat="false" ht="12.8" hidden="false" customHeight="false" outlineLevel="0" collapsed="false">
      <c r="A20" s="0" t="n">
        <f aca="false">0.05/3^0.5</f>
        <v>0.0288675134594813</v>
      </c>
      <c r="B20" s="0" t="n">
        <f aca="false">A20*2^0.5</f>
        <v>0.0408248290463863</v>
      </c>
      <c r="C20" s="0" t="n">
        <f aca="false">B20*2^0.5</f>
        <v>0.0577350269189626</v>
      </c>
      <c r="D20" s="0" t="n">
        <f aca="false">C20*2^0.5</f>
        <v>0.0816496580927726</v>
      </c>
      <c r="F20" s="5" t="n">
        <f aca="false">-B8</f>
        <v>-31</v>
      </c>
      <c r="H20" s="4" t="n">
        <f aca="false">F20*G28/(-G28+F20)</f>
        <v>16.3729071537291</v>
      </c>
    </row>
    <row r="21" customFormat="false" ht="12.8" hidden="false" customHeight="false" outlineLevel="0" collapsed="false">
      <c r="A21" s="0" t="n">
        <f aca="false">0.05/3^0.5</f>
        <v>0.0288675134594813</v>
      </c>
      <c r="B21" s="0" t="n">
        <f aca="false">A21*2^0.5</f>
        <v>0.0408248290463863</v>
      </c>
      <c r="C21" s="0" t="n">
        <f aca="false">B21*2^0.5</f>
        <v>0.0577350269189626</v>
      </c>
      <c r="D21" s="0" t="n">
        <f aca="false">C21*2^0.5</f>
        <v>0.0816496580927726</v>
      </c>
      <c r="F21" s="5" t="n">
        <f aca="false">-B9</f>
        <v>-33.5</v>
      </c>
      <c r="H21" s="4" t="n">
        <f aca="false">F21*G29/(-G29+F21)</f>
        <v>16.5731523378582</v>
      </c>
    </row>
    <row r="22" customFormat="false" ht="12.8" hidden="false" customHeight="false" outlineLevel="0" collapsed="false">
      <c r="A22" s="0" t="n">
        <f aca="false">0.05/3^0.5</f>
        <v>0.0288675134594813</v>
      </c>
      <c r="B22" s="0" t="n">
        <f aca="false">A22*2^0.5</f>
        <v>0.0408248290463863</v>
      </c>
      <c r="C22" s="0" t="n">
        <f aca="false">B22*2^0.5</f>
        <v>0.0577350269189626</v>
      </c>
      <c r="D22" s="0" t="n">
        <f aca="false">C22*2^0.5</f>
        <v>0.0816496580927726</v>
      </c>
      <c r="F22" s="5" t="n">
        <f aca="false">-B10</f>
        <v>-36</v>
      </c>
      <c r="H22" s="4" t="n">
        <f aca="false">F22*G30/(-G30+F22)</f>
        <v>16.7429420505201</v>
      </c>
    </row>
    <row r="23" customFormat="false" ht="12.8" hidden="false" customHeight="false" outlineLevel="0" collapsed="false">
      <c r="A23" s="0" t="n">
        <f aca="false">0.05/3^0.5</f>
        <v>0.0288675134594813</v>
      </c>
      <c r="B23" s="0" t="n">
        <f aca="false">A23*2^0.5</f>
        <v>0.0408248290463863</v>
      </c>
      <c r="C23" s="0" t="n">
        <f aca="false">B23*2^0.5</f>
        <v>0.0577350269189626</v>
      </c>
      <c r="D23" s="0" t="n">
        <f aca="false">C23*2^0.5</f>
        <v>0.0816496580927726</v>
      </c>
      <c r="F23" s="5" t="n">
        <f aca="false">-B11</f>
        <v>-38.5</v>
      </c>
      <c r="H23" s="4" t="n">
        <f aca="false">F23*G31/(-G31+F23)</f>
        <v>16.7661290322581</v>
      </c>
    </row>
    <row r="24" customFormat="false" ht="12.8" hidden="false" customHeight="false" outlineLevel="0" collapsed="false">
      <c r="F24" s="0" t="n">
        <v>4</v>
      </c>
      <c r="G24" s="5" t="n">
        <f aca="false">C4-B4</f>
        <v>68.7</v>
      </c>
      <c r="H24" s="0" t="n">
        <f aca="false">G24-F24</f>
        <v>64.7</v>
      </c>
      <c r="I24" s="0" t="n">
        <v>-15.7</v>
      </c>
      <c r="J24" s="0" t="n">
        <f aca="false">I24/A4</f>
        <v>-3.14</v>
      </c>
      <c r="K24" s="4" t="n">
        <f aca="false">G24/(1-J24)</f>
        <v>16.5942028985507</v>
      </c>
    </row>
    <row r="25" customFormat="false" ht="12.8" hidden="false" customHeight="false" outlineLevel="0" collapsed="false">
      <c r="F25" s="0" t="n">
        <v>4</v>
      </c>
      <c r="G25" s="5" t="n">
        <f aca="false">C5-B5</f>
        <v>51.8</v>
      </c>
      <c r="H25" s="0" t="n">
        <f aca="false">G25-F25</f>
        <v>47.8</v>
      </c>
      <c r="I25" s="0" t="n">
        <v>-10.6</v>
      </c>
      <c r="J25" s="0" t="n">
        <f aca="false">I25/A5</f>
        <v>-2.12</v>
      </c>
      <c r="K25" s="4" t="n">
        <f aca="false">G25/(1-J25)</f>
        <v>16.6025641025641</v>
      </c>
    </row>
    <row r="26" customFormat="false" ht="12.8" hidden="false" customHeight="false" outlineLevel="0" collapsed="false">
      <c r="F26" s="0" t="n">
        <v>4</v>
      </c>
      <c r="G26" s="5" t="n">
        <f aca="false">C6-B6</f>
        <v>44</v>
      </c>
      <c r="H26" s="0" t="n">
        <f aca="false">G26-F26</f>
        <v>40</v>
      </c>
      <c r="I26" s="0" t="n">
        <v>-8.1</v>
      </c>
      <c r="J26" s="0" t="n">
        <f aca="false">I26/A6</f>
        <v>-1.62</v>
      </c>
      <c r="K26" s="4" t="n">
        <f aca="false">G26/(1-J26)</f>
        <v>16.793893129771</v>
      </c>
    </row>
    <row r="27" customFormat="false" ht="12.8" hidden="false" customHeight="false" outlineLevel="0" collapsed="false">
      <c r="F27" s="0" t="n">
        <v>4</v>
      </c>
      <c r="G27" s="5" t="n">
        <f aca="false">C7-B7</f>
        <v>39.3</v>
      </c>
      <c r="H27" s="0" t="n">
        <f aca="false">G27-F27</f>
        <v>35.3</v>
      </c>
      <c r="I27" s="0" t="n">
        <v>-6.4</v>
      </c>
      <c r="J27" s="0" t="n">
        <f aca="false">I27/A7</f>
        <v>-1.28</v>
      </c>
      <c r="K27" s="4" t="n">
        <f aca="false">G27/(1-J27)</f>
        <v>17.2368421052632</v>
      </c>
    </row>
    <row r="28" customFormat="false" ht="12.8" hidden="false" customHeight="false" outlineLevel="0" collapsed="false">
      <c r="F28" s="0" t="n">
        <v>4</v>
      </c>
      <c r="G28" s="5" t="n">
        <f aca="false">C8-B8</f>
        <v>34.7</v>
      </c>
      <c r="H28" s="0" t="n">
        <f aca="false">G28-F28</f>
        <v>30.7</v>
      </c>
      <c r="I28" s="0" t="n">
        <v>-5.4</v>
      </c>
      <c r="J28" s="0" t="n">
        <f aca="false">I28/A8</f>
        <v>-1.08</v>
      </c>
      <c r="K28" s="4" t="n">
        <f aca="false">G28/(1-J28)</f>
        <v>16.6826923076923</v>
      </c>
    </row>
    <row r="29" customFormat="false" ht="12.8" hidden="false" customHeight="false" outlineLevel="0" collapsed="false">
      <c r="F29" s="0" t="n">
        <v>4</v>
      </c>
      <c r="G29" s="5" t="n">
        <f aca="false">C9-B9</f>
        <v>32.8</v>
      </c>
      <c r="H29" s="0" t="n">
        <f aca="false">G29-F29</f>
        <v>28.8</v>
      </c>
      <c r="I29" s="0" t="n">
        <v>-4.6</v>
      </c>
      <c r="J29" s="0" t="n">
        <f aca="false">I29/A9</f>
        <v>-0.92</v>
      </c>
      <c r="K29" s="4" t="n">
        <f aca="false">G29/(1-J29)</f>
        <v>17.0833333333333</v>
      </c>
    </row>
    <row r="30" customFormat="false" ht="12.8" hidden="false" customHeight="false" outlineLevel="0" collapsed="false">
      <c r="F30" s="0" t="n">
        <v>4</v>
      </c>
      <c r="G30" s="5" t="n">
        <f aca="false">C10-B10</f>
        <v>31.3</v>
      </c>
      <c r="H30" s="0" t="n">
        <f aca="false">G30-F30</f>
        <v>27.3</v>
      </c>
      <c r="I30" s="0" t="n">
        <v>-4.1</v>
      </c>
      <c r="J30" s="0" t="n">
        <f aca="false">I30/A10</f>
        <v>-0.82</v>
      </c>
      <c r="K30" s="4" t="n">
        <f aca="false">G30/(1-J30)</f>
        <v>17.1978021978022</v>
      </c>
    </row>
    <row r="31" customFormat="false" ht="12.8" hidden="false" customHeight="false" outlineLevel="0" collapsed="false">
      <c r="F31" s="0" t="n">
        <v>4</v>
      </c>
      <c r="G31" s="5" t="n">
        <f aca="false">C11-B11</f>
        <v>29.7</v>
      </c>
      <c r="H31" s="0" t="n">
        <f aca="false">G31-F31</f>
        <v>25.7</v>
      </c>
      <c r="I31" s="0" t="n">
        <v>-3.6</v>
      </c>
      <c r="J31" s="0" t="n">
        <f aca="false">I31/A11</f>
        <v>-0.72</v>
      </c>
      <c r="K31" s="4" t="n">
        <f aca="false">G31/(1-J31)</f>
        <v>17.2674418604651</v>
      </c>
    </row>
    <row r="32" customFormat="false" ht="12.8" hidden="false" customHeight="false" outlineLevel="0" collapsed="false">
      <c r="K32" s="0" t="n">
        <f aca="false">AVERAGE(K24:K31)</f>
        <v>16.9323464919302</v>
      </c>
    </row>
  </sheetData>
  <mergeCells count="3">
    <mergeCell ref="A1:D1"/>
    <mergeCell ref="A2:B2"/>
    <mergeCell ref="C2:D2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H19" activeCellId="0" sqref="H19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21</v>
      </c>
      <c r="B1" s="1"/>
      <c r="C1" s="1"/>
    </row>
    <row r="2" customFormat="false" ht="12.8" hidden="false" customHeight="false" outlineLevel="0" collapsed="false">
      <c r="A2" s="2" t="s">
        <v>22</v>
      </c>
      <c r="B2" s="2" t="s">
        <v>23</v>
      </c>
      <c r="C2" s="2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/>
      <c r="I2" s="2"/>
      <c r="M2" s="2"/>
    </row>
    <row r="3" customFormat="false" ht="12.8" hidden="false" customHeight="false" outlineLevel="0" collapsed="false">
      <c r="A3" s="5" t="n">
        <f aca="false">O3-4</f>
        <v>21</v>
      </c>
      <c r="B3" s="5" t="n">
        <f aca="false">P3-4</f>
        <v>67.1</v>
      </c>
      <c r="C3" s="5" t="n">
        <f aca="false">Q3-4</f>
        <v>90.2</v>
      </c>
      <c r="D3" s="5" t="n">
        <f aca="false">B3-A3</f>
        <v>46.1</v>
      </c>
      <c r="E3" s="6" t="n">
        <f aca="false">C19/D3</f>
        <v>0.0012523867010621</v>
      </c>
      <c r="F3" s="6" t="n">
        <f aca="false">B19/C3</f>
        <v>0.000452603426234881</v>
      </c>
      <c r="G3" s="4" t="n">
        <f aca="false">(C3^2-(B3-A3)^2)/(4*C3)</f>
        <v>16.6597283813747</v>
      </c>
      <c r="H3" s="4" t="n">
        <f aca="false">2^0.5*E3*C3^2</f>
        <v>14.410084256597</v>
      </c>
      <c r="I3" s="4" t="n">
        <f aca="false">(2^0.5*F3*D3^2)</f>
        <v>1.36029996184533</v>
      </c>
      <c r="J3" s="0" t="n">
        <f aca="false">(H3^2+I3^2)^0.5</f>
        <v>14.4741474453047</v>
      </c>
      <c r="K3" s="0" t="n">
        <f aca="false">C3^2-D3^2</f>
        <v>6010.83</v>
      </c>
      <c r="L3" s="0" t="n">
        <f aca="false">J3/K3</f>
        <v>0.00240801144688915</v>
      </c>
      <c r="M3" s="7"/>
      <c r="O3" s="0" t="n">
        <v>25</v>
      </c>
      <c r="P3" s="0" t="n">
        <v>71.1</v>
      </c>
      <c r="Q3" s="0" t="n">
        <v>94.2</v>
      </c>
    </row>
    <row r="4" customFormat="false" ht="12.8" hidden="false" customHeight="false" outlineLevel="0" collapsed="false">
      <c r="A4" s="5" t="n">
        <f aca="false">O4-4</f>
        <v>22</v>
      </c>
      <c r="B4" s="5" t="n">
        <f aca="false">P4-4</f>
        <v>60</v>
      </c>
      <c r="C4" s="5" t="n">
        <f aca="false">Q4-4</f>
        <v>83.9</v>
      </c>
      <c r="D4" s="5" t="n">
        <f aca="false">B4-A4</f>
        <v>38</v>
      </c>
      <c r="E4" s="6" t="n">
        <f aca="false">C20/D4</f>
        <v>0.00151934281365691</v>
      </c>
      <c r="F4" s="6" t="n">
        <f aca="false">B20/C4</f>
        <v>0.000486589142388395</v>
      </c>
      <c r="G4" s="4" t="n">
        <f aca="false">(C4^2-(B4-A4)^2)/(4*C4)</f>
        <v>16.6722586412396</v>
      </c>
      <c r="H4" s="4" t="n">
        <f aca="false">2^0.5*E4*C4^2</f>
        <v>15.1249760458744</v>
      </c>
      <c r="I4" s="4" t="n">
        <f aca="false">(2^0.5*F4*D4^2)</f>
        <v>0.993675552693468</v>
      </c>
      <c r="J4" s="0" t="n">
        <f aca="false">(H4^2+I4^2)^0.5</f>
        <v>15.1575819803917</v>
      </c>
      <c r="K4" s="0" t="n">
        <f aca="false">C4^2-D4^2</f>
        <v>5595.21</v>
      </c>
      <c r="L4" s="0" t="n">
        <f aca="false">J4/K4</f>
        <v>0.00270902825459486</v>
      </c>
      <c r="M4" s="7"/>
      <c r="O4" s="0" t="n">
        <v>26</v>
      </c>
      <c r="P4" s="0" t="n">
        <v>64</v>
      </c>
      <c r="Q4" s="0" t="n">
        <v>87.9</v>
      </c>
    </row>
    <row r="5" customFormat="false" ht="12.8" hidden="false" customHeight="false" outlineLevel="0" collapsed="false">
      <c r="A5" s="5" t="n">
        <f aca="false">O5-4</f>
        <v>23</v>
      </c>
      <c r="B5" s="5" t="n">
        <f aca="false">P5-4</f>
        <v>52.2</v>
      </c>
      <c r="C5" s="5" t="n">
        <f aca="false">Q5-4</f>
        <v>77.6</v>
      </c>
      <c r="D5" s="5" t="n">
        <f aca="false">B5-A5</f>
        <v>29.2</v>
      </c>
      <c r="E5" s="6" t="n">
        <f aca="false">C21/D5</f>
        <v>0.00197722694927954</v>
      </c>
      <c r="F5" s="6" t="n">
        <f aca="false">B21/C5</f>
        <v>0.000526093157814257</v>
      </c>
      <c r="G5" s="4" t="n">
        <f aca="false">(C5^2-(B5-A5)^2)/(4*C5)</f>
        <v>16.6530927835052</v>
      </c>
      <c r="H5" s="4" t="n">
        <f aca="false">2^0.5*E5*C5^2</f>
        <v>16.8381727779704</v>
      </c>
      <c r="I5" s="4" t="n">
        <f aca="false">(2^0.5*F5*D5^2)</f>
        <v>0.63437104835289</v>
      </c>
      <c r="J5" s="0" t="n">
        <f aca="false">(H5^2+I5^2)^0.5</f>
        <v>16.8501183713282</v>
      </c>
      <c r="K5" s="0" t="n">
        <f aca="false">C5^2-D5^2</f>
        <v>5169.12</v>
      </c>
      <c r="L5" s="0" t="n">
        <f aca="false">J5/K5</f>
        <v>0.00325976537037797</v>
      </c>
      <c r="M5" s="7"/>
      <c r="O5" s="0" t="n">
        <v>27</v>
      </c>
      <c r="P5" s="0" t="n">
        <v>56.2</v>
      </c>
      <c r="Q5" s="0" t="n">
        <v>81.6</v>
      </c>
    </row>
    <row r="6" customFormat="false" ht="12.8" hidden="false" customHeight="false" outlineLevel="0" collapsed="false">
      <c r="A6" s="5" t="n">
        <f aca="false">O6-4</f>
        <v>24</v>
      </c>
      <c r="B6" s="5" t="n">
        <f aca="false">P6-4</f>
        <v>47.6</v>
      </c>
      <c r="C6" s="5" t="n">
        <f aca="false">Q6-4</f>
        <v>74.1</v>
      </c>
      <c r="D6" s="5" t="n">
        <f aca="false">B6-A6</f>
        <v>23.6</v>
      </c>
      <c r="E6" s="6" t="n">
        <f aca="false">C22/D6</f>
        <v>0.00244639944571875</v>
      </c>
      <c r="F6" s="6" t="n">
        <f aca="false">B22/C6</f>
        <v>0.00055094236229941</v>
      </c>
      <c r="G6" s="4" t="n">
        <f aca="false">(C6^2-(B6-A6)^2)/(4*C6)</f>
        <v>16.6459176788124</v>
      </c>
      <c r="H6" s="4" t="n">
        <f aca="false">2^0.5*E6*C6^2</f>
        <v>18.9967270827278</v>
      </c>
      <c r="I6" s="4" t="n">
        <f aca="false">(2^0.5*F6*D6^2)</f>
        <v>0.433955473586848</v>
      </c>
      <c r="J6" s="0" t="n">
        <f aca="false">(H6^2+I6^2)^0.5</f>
        <v>19.0016830098994</v>
      </c>
      <c r="K6" s="0" t="n">
        <f aca="false">C6^2-D6^2</f>
        <v>4933.85</v>
      </c>
      <c r="L6" s="0" t="n">
        <f aca="false">J6/K6</f>
        <v>0.00385128915753406</v>
      </c>
      <c r="M6" s="7"/>
      <c r="O6" s="0" t="n">
        <v>28</v>
      </c>
      <c r="P6" s="0" t="n">
        <v>51.6</v>
      </c>
      <c r="Q6" s="0" t="n">
        <v>78.1</v>
      </c>
    </row>
    <row r="7" customFormat="false" ht="12.8" hidden="false" customHeight="false" outlineLevel="0" collapsed="false">
      <c r="A7" s="5" t="n">
        <f aca="false">O7-4</f>
        <v>25</v>
      </c>
      <c r="B7" s="5" t="n">
        <f aca="false">P7-4</f>
        <v>44.6</v>
      </c>
      <c r="C7" s="5" t="n">
        <f aca="false">Q7-4</f>
        <v>71.7</v>
      </c>
      <c r="D7" s="5" t="n">
        <f aca="false">B7-A7</f>
        <v>19.6</v>
      </c>
      <c r="E7" s="6" t="n">
        <f aca="false">C23/D7</f>
        <v>0.00294566463872258</v>
      </c>
      <c r="F7" s="6" t="n">
        <f aca="false">B23/C7</f>
        <v>0.000569383947648345</v>
      </c>
      <c r="G7" s="4" t="n">
        <f aca="false">(C7^2-(B7-A7)^2)/(4*C7)</f>
        <v>16.585529986053</v>
      </c>
      <c r="H7" s="4" t="n">
        <f aca="false">2^0.5*E7*C7^2</f>
        <v>21.4159138159466</v>
      </c>
      <c r="I7" s="4" t="n">
        <f aca="false">(2^0.5*F7*D7^2)</f>
        <v>0.309337349249493</v>
      </c>
      <c r="J7" s="0" t="n">
        <f aca="false">(H7^2+I7^2)^0.5</f>
        <v>21.4181477763063</v>
      </c>
      <c r="K7" s="0" t="n">
        <f aca="false">C7^2-D7^2</f>
        <v>4756.73</v>
      </c>
      <c r="L7" s="0" t="n">
        <f aca="false">J7/K7</f>
        <v>0.00450270412159325</v>
      </c>
      <c r="M7" s="7"/>
      <c r="O7" s="0" t="n">
        <v>29</v>
      </c>
      <c r="P7" s="0" t="n">
        <v>48.6</v>
      </c>
      <c r="Q7" s="0" t="n">
        <v>75.7</v>
      </c>
    </row>
    <row r="8" customFormat="false" ht="12.8" hidden="false" customHeight="false" outlineLevel="0" collapsed="false">
      <c r="A8" s="5" t="n">
        <f aca="false">O8-4</f>
        <v>26</v>
      </c>
      <c r="B8" s="5" t="n">
        <f aca="false">P8-4</f>
        <v>41.5</v>
      </c>
      <c r="C8" s="5" t="n">
        <f aca="false">Q8-4</f>
        <v>69.6</v>
      </c>
      <c r="D8" s="5" t="n">
        <f aca="false">B8-A8</f>
        <v>15.5</v>
      </c>
      <c r="E8" s="6" t="n">
        <f aca="false">C24/D8</f>
        <v>0.00372484044638468</v>
      </c>
      <c r="F8" s="6" t="n">
        <f aca="false">B24/C8</f>
        <v>0.000586563635723941</v>
      </c>
      <c r="G8" s="4" t="n">
        <f aca="false">(C8^2-(B8-A8)^2)/(4*C8)</f>
        <v>16.537033045977</v>
      </c>
      <c r="H8" s="4" t="n">
        <f aca="false">2^0.5*E8*C8^2</f>
        <v>25.517677919141</v>
      </c>
      <c r="I8" s="4" t="n">
        <f aca="false">(2^0.5*F8*D8^2)</f>
        <v>0.19929368128277</v>
      </c>
      <c r="J8" s="0" t="n">
        <f aca="false">(H8^2+I8^2)^0.5</f>
        <v>25.5184561515076</v>
      </c>
      <c r="K8" s="0" t="n">
        <f aca="false">C8^2-D8^2</f>
        <v>4603.91</v>
      </c>
      <c r="L8" s="0" t="n">
        <f aca="false">J8/K8</f>
        <v>0.00554277910547938</v>
      </c>
      <c r="M8" s="7"/>
      <c r="O8" s="0" t="n">
        <v>30</v>
      </c>
      <c r="P8" s="0" t="n">
        <v>45.5</v>
      </c>
      <c r="Q8" s="0" t="n">
        <v>73.6</v>
      </c>
    </row>
    <row r="9" customFormat="false" ht="12.8" hidden="false" customHeight="false" outlineLevel="0" collapsed="false">
      <c r="A9" s="5" t="n">
        <f aca="false">O9-4</f>
        <v>27</v>
      </c>
      <c r="B9" s="5" t="n">
        <f aca="false">P9-4</f>
        <v>38.3</v>
      </c>
      <c r="C9" s="5" t="n">
        <f aca="false">Q9-4</f>
        <v>68.1</v>
      </c>
      <c r="D9" s="5" t="n">
        <f aca="false">B9-A9</f>
        <v>11.3</v>
      </c>
      <c r="E9" s="6" t="n">
        <f aca="false">C25/D9</f>
        <v>0.00510929441760731</v>
      </c>
      <c r="F9" s="6" t="n">
        <f aca="false">B25/C9</f>
        <v>0.000599483539594513</v>
      </c>
      <c r="G9" s="4" t="n">
        <f aca="false">(C9^2-(B9-A9)^2)/(4*C9)</f>
        <v>16.5562408223201</v>
      </c>
      <c r="H9" s="4" t="n">
        <f aca="false">2^0.5*E9*C9^2</f>
        <v>33.5096699882852</v>
      </c>
      <c r="I9" s="4" t="n">
        <f aca="false">(2^0.5*F9*D9^2)</f>
        <v>0.108255294967435</v>
      </c>
      <c r="J9" s="0" t="n">
        <f aca="false">(H9^2+I9^2)^0.5</f>
        <v>33.5098448509191</v>
      </c>
      <c r="K9" s="0" t="n">
        <f aca="false">C9^2-D9^2</f>
        <v>4509.92</v>
      </c>
      <c r="L9" s="0" t="n">
        <f aca="false">J9/K9</f>
        <v>0.00743025261000619</v>
      </c>
      <c r="M9" s="7"/>
      <c r="O9" s="0" t="n">
        <v>31</v>
      </c>
      <c r="P9" s="0" t="n">
        <v>42.3</v>
      </c>
      <c r="Q9" s="0" t="n">
        <v>72.1</v>
      </c>
    </row>
    <row r="10" customFormat="false" ht="12.8" hidden="false" customHeight="false" outlineLevel="0" collapsed="false">
      <c r="A10" s="5" t="n">
        <f aca="false">O10-4</f>
        <v>28</v>
      </c>
      <c r="B10" s="5" t="n">
        <f aca="false">P10-4</f>
        <v>37.2</v>
      </c>
      <c r="C10" s="5" t="n">
        <f aca="false">Q10-4</f>
        <v>68</v>
      </c>
      <c r="D10" s="5" t="n">
        <f aca="false">B10-A10</f>
        <v>9.2</v>
      </c>
      <c r="E10" s="6" t="n">
        <f aca="false">C26/D10</f>
        <v>0.00627554640423506</v>
      </c>
      <c r="F10" s="6" t="n">
        <f aca="false">B26/C10</f>
        <v>0.000600365133035093</v>
      </c>
      <c r="G10" s="4" t="n">
        <f aca="false">(C10^2-(B10-A10)^2)/(4*C10)</f>
        <v>16.6888235294118</v>
      </c>
      <c r="H10" s="4" t="n">
        <f aca="false">2^0.5*E10*C10^2</f>
        <v>41.0378281544544</v>
      </c>
      <c r="I10" s="4" t="n">
        <f aca="false">(2^0.5*F10*D10^2)</f>
        <v>0.0718631276238382</v>
      </c>
      <c r="J10" s="0" t="n">
        <f aca="false">(H10^2+I10^2)^0.5</f>
        <v>41.037891075732</v>
      </c>
      <c r="K10" s="0" t="n">
        <f aca="false">C10^2-D10^2</f>
        <v>4539.36</v>
      </c>
      <c r="L10" s="0" t="n">
        <f aca="false">J10/K10</f>
        <v>0.00904045748205297</v>
      </c>
      <c r="M10" s="7"/>
      <c r="O10" s="0" t="n">
        <v>32</v>
      </c>
      <c r="P10" s="0" t="n">
        <v>41.2</v>
      </c>
      <c r="Q10" s="0" t="n">
        <v>72</v>
      </c>
    </row>
    <row r="11" customFormat="false" ht="12.8" hidden="false" customHeight="false" outlineLevel="0" collapsed="false">
      <c r="A11" s="5" t="n">
        <f aca="false">O11-4</f>
        <v>29</v>
      </c>
      <c r="B11" s="5" t="n">
        <f aca="false">P11-4</f>
        <v>36.8</v>
      </c>
      <c r="C11" s="5" t="n">
        <f aca="false">Q11-4</f>
        <v>67.1</v>
      </c>
      <c r="D11" s="5" t="n">
        <f aca="false">B11-A11</f>
        <v>7.8</v>
      </c>
      <c r="E11" s="6" t="n">
        <f aca="false">C27/D11</f>
        <v>0.00740192652807213</v>
      </c>
      <c r="F11" s="6" t="n">
        <f aca="false">B27/C11</f>
        <v>0.000608417720512464</v>
      </c>
      <c r="G11" s="4" t="n">
        <f aca="false">(C11^2-(B11-A11)^2)/(4*C11)</f>
        <v>16.5483233979136</v>
      </c>
      <c r="H11" s="4" t="n">
        <f aca="false">2^0.5*E11*C11^2</f>
        <v>47.1307996273693</v>
      </c>
      <c r="I11" s="4" t="n">
        <f aca="false">(2^0.5*F11*D11^2)</f>
        <v>0.0523487188934379</v>
      </c>
      <c r="J11" s="0" t="n">
        <f aca="false">(H11^2+I11^2)^0.5</f>
        <v>47.1308286995211</v>
      </c>
      <c r="K11" s="0" t="n">
        <f aca="false">C11^2-D11^2</f>
        <v>4441.57</v>
      </c>
      <c r="L11" s="0" t="n">
        <f aca="false">J11/K11</f>
        <v>0.0106112993152244</v>
      </c>
      <c r="M11" s="7"/>
      <c r="O11" s="0" t="n">
        <v>33</v>
      </c>
      <c r="P11" s="0" t="n">
        <v>40.8</v>
      </c>
      <c r="Q11" s="0" t="n">
        <v>71.1</v>
      </c>
    </row>
    <row r="12" customFormat="false" ht="12.8" hidden="false" customHeight="false" outlineLevel="0" collapsed="false">
      <c r="A12" s="5" t="n">
        <f aca="false">O12-4</f>
        <v>30</v>
      </c>
      <c r="B12" s="5" t="n">
        <f aca="false">P12-4</f>
        <v>33</v>
      </c>
      <c r="C12" s="5" t="n">
        <f aca="false">Q12-4</f>
        <v>66.2</v>
      </c>
      <c r="D12" s="5" t="n">
        <f aca="false">B12-A12</f>
        <v>3</v>
      </c>
      <c r="E12" s="6" t="n">
        <f aca="false">C28/D12</f>
        <v>0.0192450089729875</v>
      </c>
      <c r="F12" s="6" t="n">
        <f aca="false">B28/C12</f>
        <v>0.000616689260519431</v>
      </c>
      <c r="G12" s="4" t="n">
        <f aca="false">(C12^2-(B12-A12)^2)/(4*C12)</f>
        <v>16.5160120845921</v>
      </c>
      <c r="H12" s="4" t="n">
        <f aca="false">2^0.5*E12*C12^2</f>
        <v>119.27490920403</v>
      </c>
      <c r="I12" s="4" t="n">
        <f aca="false">(2^0.5*F12*D12^2)</f>
        <v>0.00784917284396772</v>
      </c>
      <c r="J12" s="0" t="n">
        <f aca="false">(H12^2+I12^2)^0.5</f>
        <v>119.274909462297</v>
      </c>
      <c r="K12" s="0" t="n">
        <f aca="false">C12^2-D12^2</f>
        <v>4373.44</v>
      </c>
      <c r="L12" s="0" t="n">
        <f aca="false">J12/K12</f>
        <v>0.0272725610645846</v>
      </c>
      <c r="M12" s="7"/>
      <c r="O12" s="0" t="n">
        <v>34</v>
      </c>
      <c r="P12" s="0" t="n">
        <v>37</v>
      </c>
      <c r="Q12" s="0" t="n">
        <v>70.2</v>
      </c>
    </row>
    <row r="13" customFormat="false" ht="12.8" hidden="false" customHeight="false" outlineLevel="0" collapsed="false">
      <c r="G13" s="4" t="n">
        <f aca="false">AVERAGE(G3:G12)</f>
        <v>16.6062960351199</v>
      </c>
      <c r="H13" s="4"/>
      <c r="I13" s="4"/>
      <c r="L13" s="0" t="n">
        <f aca="false">AVERAGE(L3:L12)</f>
        <v>0.00766281479283368</v>
      </c>
    </row>
    <row r="14" customFormat="false" ht="12.8" hidden="false" customHeight="false" outlineLevel="0" collapsed="false">
      <c r="G14" s="8" t="n">
        <f aca="false">STDEV(G3:G12)/(10^0.5)</f>
        <v>0.0202821245407165</v>
      </c>
      <c r="H14" s="8"/>
      <c r="I14" s="8"/>
    </row>
    <row r="15" customFormat="false" ht="12.8" hidden="false" customHeight="false" outlineLevel="0" collapsed="false">
      <c r="G15" s="0" t="n">
        <f aca="false">G14/G13</f>
        <v>0.00122135149811992</v>
      </c>
    </row>
    <row r="16" customFormat="false" ht="12.8" hidden="false" customHeight="false" outlineLevel="0" collapsed="false">
      <c r="G16" s="9" t="n">
        <f aca="false">(G15^2+L13^2)^0.5</f>
        <v>0.00775953800372358</v>
      </c>
      <c r="H16" s="9"/>
      <c r="I16" s="9"/>
    </row>
    <row r="17" customFormat="false" ht="12.8" hidden="false" customHeight="false" outlineLevel="0" collapsed="false">
      <c r="G17" s="0" t="n">
        <f aca="false">G16*G13</f>
        <v>0.128857185185597</v>
      </c>
    </row>
    <row r="18" customFormat="false" ht="12.8" hidden="false" customHeight="false" outlineLevel="0" collapsed="false">
      <c r="G18" s="2" t="s">
        <v>29</v>
      </c>
      <c r="H18" s="2"/>
      <c r="I18" s="2"/>
    </row>
    <row r="19" customFormat="false" ht="12.8" hidden="false" customHeight="false" outlineLevel="0" collapsed="false">
      <c r="A19" s="0" t="n">
        <f aca="false">0.05/3^0.5</f>
        <v>0.0288675134594813</v>
      </c>
      <c r="B19" s="0" t="n">
        <f aca="false">A19*2^0.5</f>
        <v>0.0408248290463863</v>
      </c>
      <c r="C19" s="0" t="n">
        <f aca="false">B19*2^0.5</f>
        <v>0.0577350269189626</v>
      </c>
      <c r="D19" s="0" t="n">
        <f aca="false">C19*2^0.5</f>
        <v>0.0816496580927726</v>
      </c>
    </row>
    <row r="20" customFormat="false" ht="12.8" hidden="false" customHeight="false" outlineLevel="0" collapsed="false">
      <c r="A20" s="0" t="n">
        <f aca="false">0.05/3^0.5</f>
        <v>0.0288675134594813</v>
      </c>
      <c r="B20" s="0" t="n">
        <f aca="false">A20*2^0.5</f>
        <v>0.0408248290463863</v>
      </c>
      <c r="C20" s="0" t="n">
        <f aca="false">B20*2^0.5</f>
        <v>0.0577350269189626</v>
      </c>
      <c r="D20" s="0" t="n">
        <f aca="false">C20*2^0.5</f>
        <v>0.0816496580927726</v>
      </c>
    </row>
    <row r="21" customFormat="false" ht="12.8" hidden="false" customHeight="false" outlineLevel="0" collapsed="false">
      <c r="A21" s="0" t="n">
        <f aca="false">0.05/3^0.5</f>
        <v>0.0288675134594813</v>
      </c>
      <c r="B21" s="0" t="n">
        <f aca="false">A21*2^0.5</f>
        <v>0.0408248290463863</v>
      </c>
      <c r="C21" s="0" t="n">
        <f aca="false">B21*2^0.5</f>
        <v>0.0577350269189626</v>
      </c>
      <c r="D21" s="0" t="n">
        <f aca="false">C21*2^0.5</f>
        <v>0.0816496580927726</v>
      </c>
    </row>
    <row r="22" customFormat="false" ht="12.8" hidden="false" customHeight="false" outlineLevel="0" collapsed="false">
      <c r="A22" s="0" t="n">
        <f aca="false">0.05/3^0.5</f>
        <v>0.0288675134594813</v>
      </c>
      <c r="B22" s="0" t="n">
        <f aca="false">A22*2^0.5</f>
        <v>0.0408248290463863</v>
      </c>
      <c r="C22" s="0" t="n">
        <f aca="false">B22*2^0.5</f>
        <v>0.0577350269189626</v>
      </c>
      <c r="D22" s="0" t="n">
        <f aca="false">C22*2^0.5</f>
        <v>0.0816496580927726</v>
      </c>
    </row>
    <row r="23" customFormat="false" ht="12.8" hidden="false" customHeight="false" outlineLevel="0" collapsed="false">
      <c r="A23" s="0" t="n">
        <f aca="false">0.05/3^0.5</f>
        <v>0.0288675134594813</v>
      </c>
      <c r="B23" s="0" t="n">
        <f aca="false">A23*2^0.5</f>
        <v>0.0408248290463863</v>
      </c>
      <c r="C23" s="0" t="n">
        <f aca="false">B23*2^0.5</f>
        <v>0.0577350269189626</v>
      </c>
      <c r="D23" s="0" t="n">
        <f aca="false">C23*2^0.5</f>
        <v>0.0816496580927726</v>
      </c>
    </row>
    <row r="24" customFormat="false" ht="12.8" hidden="false" customHeight="false" outlineLevel="0" collapsed="false">
      <c r="A24" s="0" t="n">
        <f aca="false">0.05/3^0.5</f>
        <v>0.0288675134594813</v>
      </c>
      <c r="B24" s="0" t="n">
        <f aca="false">A24*2^0.5</f>
        <v>0.0408248290463863</v>
      </c>
      <c r="C24" s="0" t="n">
        <f aca="false">B24*2^0.5</f>
        <v>0.0577350269189626</v>
      </c>
      <c r="D24" s="0" t="n">
        <f aca="false">C24*2^0.5</f>
        <v>0.0816496580927726</v>
      </c>
    </row>
    <row r="25" customFormat="false" ht="12.8" hidden="false" customHeight="false" outlineLevel="0" collapsed="false">
      <c r="A25" s="0" t="n">
        <f aca="false">0.05/3^0.5</f>
        <v>0.0288675134594813</v>
      </c>
      <c r="B25" s="0" t="n">
        <f aca="false">A25*2^0.5</f>
        <v>0.0408248290463863</v>
      </c>
      <c r="C25" s="0" t="n">
        <f aca="false">B25*2^0.5</f>
        <v>0.0577350269189626</v>
      </c>
      <c r="D25" s="0" t="n">
        <f aca="false">C25*2^0.5</f>
        <v>0.0816496580927726</v>
      </c>
    </row>
    <row r="26" customFormat="false" ht="12.8" hidden="false" customHeight="false" outlineLevel="0" collapsed="false">
      <c r="A26" s="0" t="n">
        <f aca="false">0.05/3^0.5</f>
        <v>0.0288675134594813</v>
      </c>
      <c r="B26" s="0" t="n">
        <f aca="false">A26*2^0.5</f>
        <v>0.0408248290463863</v>
      </c>
      <c r="C26" s="0" t="n">
        <f aca="false">B26*2^0.5</f>
        <v>0.0577350269189626</v>
      </c>
      <c r="D26" s="0" t="n">
        <f aca="false">C26*2^0.5</f>
        <v>0.0816496580927726</v>
      </c>
    </row>
    <row r="27" customFormat="false" ht="12.8" hidden="false" customHeight="false" outlineLevel="0" collapsed="false">
      <c r="A27" s="0" t="n">
        <f aca="false">0.05/3^0.5</f>
        <v>0.0288675134594813</v>
      </c>
      <c r="B27" s="0" t="n">
        <f aca="false">A27*2^0.5</f>
        <v>0.0408248290463863</v>
      </c>
      <c r="C27" s="0" t="n">
        <f aca="false">B27*2^0.5</f>
        <v>0.0577350269189626</v>
      </c>
      <c r="D27" s="0" t="n">
        <f aca="false">C27*2^0.5</f>
        <v>0.0816496580927726</v>
      </c>
    </row>
    <row r="28" customFormat="false" ht="12.8" hidden="false" customHeight="false" outlineLevel="0" collapsed="false">
      <c r="A28" s="0" t="n">
        <f aca="false">0.05/3^0.5</f>
        <v>0.0288675134594813</v>
      </c>
      <c r="B28" s="0" t="n">
        <f aca="false">A28*2^0.5</f>
        <v>0.0408248290463863</v>
      </c>
      <c r="C28" s="0" t="n">
        <f aca="false">B28*2^0.5</f>
        <v>0.0577350269189626</v>
      </c>
      <c r="D28" s="0" t="n">
        <f aca="false">C28*2^0.5</f>
        <v>0.0816496580927726</v>
      </c>
    </row>
  </sheetData>
  <mergeCells count="1">
    <mergeCell ref="A1:C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9"/>
  <sheetViews>
    <sheetView windowProtection="false" showFormulas="false" showGridLines="true" showRowColHeaders="true" showZeros="true" rightToLeft="false" tabSelected="false" showOutlineSymbols="true" defaultGridColor="true" view="normal" topLeftCell="E1" colorId="64" zoomScale="150" zoomScaleNormal="150" zoomScalePageLayoutView="100" workbookViewId="0">
      <selection pane="topLeft" activeCell="F20" activeCellId="0" sqref="F20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30</v>
      </c>
      <c r="B1" s="1"/>
      <c r="C1" s="1"/>
      <c r="D1" s="1"/>
    </row>
    <row r="2" customFormat="false" ht="12.8" hidden="false" customHeight="false" outlineLevel="0" collapsed="false">
      <c r="A2" s="1" t="s">
        <v>1</v>
      </c>
      <c r="B2" s="1"/>
      <c r="C2" s="1" t="s">
        <v>2</v>
      </c>
      <c r="D2" s="1"/>
    </row>
    <row r="3" customFormat="false" ht="12.8" hidden="false" customHeight="false" outlineLevel="0" collapsed="false">
      <c r="A3" s="1" t="s">
        <v>31</v>
      </c>
      <c r="B3" s="2" t="s">
        <v>32</v>
      </c>
      <c r="C3" s="2" t="s">
        <v>33</v>
      </c>
      <c r="D3" s="2" t="s">
        <v>34</v>
      </c>
      <c r="E3" s="2" t="s">
        <v>7</v>
      </c>
      <c r="F3" s="2" t="s">
        <v>8</v>
      </c>
      <c r="G3" s="2" t="s">
        <v>10</v>
      </c>
      <c r="H3" s="2" t="s">
        <v>11</v>
      </c>
      <c r="I3" s="2" t="s">
        <v>35</v>
      </c>
      <c r="J3" s="2" t="s">
        <v>12</v>
      </c>
      <c r="K3" s="2" t="s">
        <v>36</v>
      </c>
      <c r="L3" s="2" t="s">
        <v>37</v>
      </c>
    </row>
    <row r="4" customFormat="false" ht="12.8" hidden="false" customHeight="false" outlineLevel="0" collapsed="false">
      <c r="A4" s="0" t="n">
        <v>4</v>
      </c>
      <c r="G4" s="10" t="n">
        <f aca="false">B20/I20</f>
        <v>0.00265096292509002</v>
      </c>
      <c r="H4" s="10" t="n">
        <f aca="false">B20/J20</f>
        <v>0.00122966352549356</v>
      </c>
      <c r="I4" s="0" t="n">
        <f aca="false">I20-J20</f>
        <v>-17.8</v>
      </c>
      <c r="J4" s="0" t="n">
        <f aca="false">C20/I4</f>
        <v>-0.00324354083814397</v>
      </c>
      <c r="L4" s="10" t="n">
        <f aca="false">(J4^2+H4^2+G4^2)^0.5</f>
        <v>0.00436580278812944</v>
      </c>
    </row>
    <row r="5" customFormat="false" ht="12.8" hidden="false" customHeight="false" outlineLevel="0" collapsed="false">
      <c r="A5" s="0" t="n">
        <v>4</v>
      </c>
      <c r="G5" s="10" t="n">
        <f aca="false">B21/I21</f>
        <v>0.00309279007927169</v>
      </c>
      <c r="H5" s="10" t="n">
        <f aca="false">B21/J21</f>
        <v>0.00162003289866612</v>
      </c>
      <c r="I5" s="0" t="n">
        <f aca="false">I21-J21</f>
        <v>-12</v>
      </c>
      <c r="J5" s="0" t="n">
        <f aca="false">C21/I5</f>
        <v>-0.00481125224324688</v>
      </c>
      <c r="L5" s="10" t="n">
        <f aca="false">(J5^2+H5^2+G5^2)^0.5</f>
        <v>0.00594457779958763</v>
      </c>
    </row>
    <row r="6" customFormat="false" ht="12.8" hidden="false" customHeight="false" outlineLevel="0" collapsed="false">
      <c r="A6" s="0" t="n">
        <v>4</v>
      </c>
      <c r="G6" s="10" t="n">
        <f aca="false">B22/I22</f>
        <v>0.00367791252670147</v>
      </c>
      <c r="H6" s="10" t="n">
        <f aca="false">B22/J22</f>
        <v>0.00225551541692742</v>
      </c>
      <c r="I6" s="0" t="n">
        <f aca="false">I22-J22</f>
        <v>-7</v>
      </c>
      <c r="J6" s="0" t="n">
        <f aca="false">C22/I6</f>
        <v>-0.00824786098842323</v>
      </c>
      <c r="L6" s="10" t="n">
        <f aca="false">(J6^2+H6^2+G6^2)^0.5</f>
        <v>0.00930814703549631</v>
      </c>
    </row>
    <row r="7" customFormat="false" ht="12.8" hidden="false" customHeight="false" outlineLevel="0" collapsed="false">
      <c r="A7" s="0" t="n">
        <v>4</v>
      </c>
      <c r="G7" s="10" t="n">
        <f aca="false">B23/I23</f>
        <v>0.00453609211626514</v>
      </c>
      <c r="H7" s="10" t="n">
        <f aca="false">B23/J23</f>
        <v>0.00302406141084343</v>
      </c>
      <c r="I7" s="0" t="n">
        <f aca="false">I23-J23</f>
        <v>-4.5</v>
      </c>
      <c r="J7" s="0" t="n">
        <f aca="false">C23/I7</f>
        <v>-0.0128300059819917</v>
      </c>
      <c r="L7" s="10" t="n">
        <f aca="false">(J7^2+H7^2+G7^2)^0.5</f>
        <v>0.0139402343094274</v>
      </c>
    </row>
    <row r="8" customFormat="false" ht="12.8" hidden="false" customHeight="false" outlineLevel="0" collapsed="false">
      <c r="A8" s="0" t="n">
        <v>4</v>
      </c>
      <c r="G8" s="10" t="n">
        <f aca="false">B24/I24</f>
        <v>0.00416579888228431</v>
      </c>
      <c r="H8" s="10" t="n">
        <f aca="false">B24/J24</f>
        <v>0.0027962211675607</v>
      </c>
      <c r="I8" s="0" t="n">
        <f aca="false">I24-J24</f>
        <v>-4.8</v>
      </c>
      <c r="J8" s="0" t="n">
        <f aca="false">C24/I8</f>
        <v>-0.0120281306081172</v>
      </c>
      <c r="L8" s="10" t="n">
        <f aca="false">(J8^2+H8^2+G8^2)^0.5</f>
        <v>0.0130325998584888</v>
      </c>
    </row>
    <row r="9" customFormat="false" ht="12.8" hidden="false" customHeight="false" outlineLevel="0" collapsed="false">
      <c r="A9" s="0" t="n">
        <v>4</v>
      </c>
      <c r="G9" s="10" t="n">
        <f aca="false">B25/I25</f>
        <v>0.00283505757266572</v>
      </c>
      <c r="H9" s="10" t="n">
        <f aca="false">B25/J25</f>
        <v>0.00143245014197847</v>
      </c>
      <c r="I9" s="0" t="n">
        <f aca="false">I25-J25</f>
        <v>-14.1</v>
      </c>
      <c r="J9" s="0" t="n">
        <f aca="false">C25/I9</f>
        <v>-0.00409468276021011</v>
      </c>
      <c r="L9" s="10" t="n">
        <f aca="false">(J9^2+H9^2+G9^2)^0.5</f>
        <v>0.00518226704795741</v>
      </c>
    </row>
    <row r="10" customFormat="false" ht="12.8" hidden="false" customHeight="false" outlineLevel="0" collapsed="false">
      <c r="A10" s="0" t="n">
        <v>4</v>
      </c>
      <c r="G10" s="10" t="n">
        <f aca="false">B26/I26</f>
        <v>0.00404206228182042</v>
      </c>
      <c r="H10" s="10" t="n">
        <f aca="false">B26/J26</f>
        <v>0.00266828948015597</v>
      </c>
      <c r="I10" s="0" t="n">
        <f aca="false">I26-J26</f>
        <v>-5.2</v>
      </c>
      <c r="J10" s="0" t="n">
        <f aca="false">C26/I10</f>
        <v>-0.0111028897921082</v>
      </c>
      <c r="L10" s="10" t="n">
        <f aca="false">(J10^2+H10^2+G10^2)^0.5</f>
        <v>0.0121133066491246</v>
      </c>
    </row>
    <row r="11" customFormat="false" ht="12.8" hidden="false" customHeight="false" outlineLevel="0" collapsed="false">
      <c r="A11" s="0" t="n">
        <v>4</v>
      </c>
      <c r="G11" s="10" t="n">
        <f aca="false">B27/I27</f>
        <v>0.00504010235140571</v>
      </c>
      <c r="H11" s="10" t="n">
        <f aca="false">B27/J27</f>
        <v>0.00367791252670147</v>
      </c>
      <c r="I11" s="0" t="n">
        <f aca="false">I27-J27</f>
        <v>-3</v>
      </c>
      <c r="J11" s="0" t="n">
        <f aca="false">C27/I11</f>
        <v>-0.0192450089729875</v>
      </c>
      <c r="L11" s="10" t="n">
        <f aca="false">(J11^2+H11^2+G11^2)^0.5</f>
        <v>0.0202311651329597</v>
      </c>
    </row>
    <row r="12" customFormat="false" ht="12.8" hidden="false" customHeight="false" outlineLevel="0" collapsed="false">
      <c r="A12" s="0" t="n">
        <v>4</v>
      </c>
      <c r="G12" s="10" t="n">
        <f aca="false">B28/I28</f>
        <v>0.00396357563557148</v>
      </c>
      <c r="H12" s="10" t="n">
        <f aca="false">B28/J28</f>
        <v>0.00245932705098713</v>
      </c>
      <c r="I12" s="0" t="n">
        <f aca="false">I28-J28</f>
        <v>-6.3</v>
      </c>
      <c r="J12" s="0" t="n">
        <f aca="false">C28/I12</f>
        <v>-0.00916428998713692</v>
      </c>
      <c r="L12" s="10" t="n">
        <f aca="false">(J12^2+H12^2+G12^2)^0.5</f>
        <v>0.010283113941358</v>
      </c>
    </row>
    <row r="13" customFormat="false" ht="12.8" hidden="false" customHeight="false" outlineLevel="0" collapsed="false">
      <c r="A13" s="0" t="n">
        <v>4</v>
      </c>
      <c r="G13" s="10" t="n">
        <f aca="false">B29/I29</f>
        <v>0.00367791252670147</v>
      </c>
      <c r="H13" s="10" t="n">
        <f aca="false">B29/J29</f>
        <v>0.00218314593830943</v>
      </c>
      <c r="I13" s="0" t="n">
        <f aca="false">I29-J29</f>
        <v>-7.59999999999999</v>
      </c>
      <c r="J13" s="0" t="n">
        <f aca="false">C29/I13</f>
        <v>-0.00759671406828456</v>
      </c>
      <c r="L13" s="10" t="n">
        <f aca="false">(J13^2+H13^2+G13^2)^0.5</f>
        <v>0.0087179832173099</v>
      </c>
    </row>
    <row r="14" customFormat="false" ht="12.8" hidden="false" customHeight="false" outlineLevel="0" collapsed="false">
      <c r="K14" s="11" t="n">
        <f aca="false">AVERAGE(K20:K29)</f>
        <v>-28.5198572726357</v>
      </c>
      <c r="L14" s="0" t="n">
        <f aca="false">AVERAGE(L4:L13)</f>
        <v>0.0103119197779839</v>
      </c>
    </row>
    <row r="15" customFormat="false" ht="12.8" hidden="false" customHeight="false" outlineLevel="0" collapsed="false">
      <c r="K15" s="11" t="n">
        <f aca="false">STDEV(K20:K29)/(10^0.5)</f>
        <v>0.364072375713235</v>
      </c>
    </row>
    <row r="16" customFormat="false" ht="12.8" hidden="false" customHeight="false" outlineLevel="0" collapsed="false">
      <c r="K16" s="0" t="n">
        <f aca="false">K15/K14</f>
        <v>-0.0127655749547722</v>
      </c>
    </row>
    <row r="17" customFormat="false" ht="12.8" hidden="false" customHeight="false" outlineLevel="0" collapsed="false">
      <c r="K17" s="0" t="n">
        <f aca="false">(K16^2+L14^2)^0.5</f>
        <v>0.0164102283175306</v>
      </c>
    </row>
    <row r="18" customFormat="false" ht="12.8" hidden="false" customHeight="false" outlineLevel="0" collapsed="false">
      <c r="K18" s="0" t="n">
        <f aca="false">K14*K17</f>
        <v>-0.468017369427337</v>
      </c>
    </row>
    <row r="19" customFormat="false" ht="12.95" hidden="false" customHeight="false" outlineLevel="0" collapsed="false">
      <c r="K19" s="2" t="s">
        <v>38</v>
      </c>
    </row>
    <row r="20" customFormat="false" ht="12.8" hidden="false" customHeight="false" outlineLevel="0" collapsed="false">
      <c r="A20" s="8" t="n">
        <f aca="false">0.05/3^0.5</f>
        <v>0.0288675134594813</v>
      </c>
      <c r="B20" s="8" t="n">
        <f aca="false">A20*2^0.5</f>
        <v>0.0408248290463863</v>
      </c>
      <c r="C20" s="8" t="n">
        <f aca="false">B20*2^0.5</f>
        <v>0.0577350269189626</v>
      </c>
      <c r="D20" s="8" t="n">
        <f aca="false">C20*2^0.5</f>
        <v>0.0816496580927726</v>
      </c>
      <c r="F20" s="0" t="n">
        <v>73.4</v>
      </c>
      <c r="G20" s="5" t="n">
        <v>91.2</v>
      </c>
      <c r="H20" s="5" t="n">
        <v>58</v>
      </c>
      <c r="I20" s="5" t="n">
        <f aca="false">F20-H20</f>
        <v>15.4</v>
      </c>
      <c r="J20" s="0" t="n">
        <f aca="false">G20-H20</f>
        <v>33.2</v>
      </c>
      <c r="K20" s="11" t="n">
        <f aca="false">I20*J20/(I20-J20)</f>
        <v>-28.723595505618</v>
      </c>
    </row>
    <row r="21" customFormat="false" ht="12.8" hidden="false" customHeight="false" outlineLevel="0" collapsed="false">
      <c r="A21" s="8" t="n">
        <f aca="false">0.05/3^0.5</f>
        <v>0.0288675134594813</v>
      </c>
      <c r="B21" s="8" t="n">
        <f aca="false">A21*2^0.5</f>
        <v>0.0408248290463863</v>
      </c>
      <c r="C21" s="8" t="n">
        <f aca="false">B21*2^0.5</f>
        <v>0.0577350269189626</v>
      </c>
      <c r="D21" s="8" t="n">
        <f aca="false">C21*2^0.5</f>
        <v>0.0816496580927726</v>
      </c>
      <c r="F21" s="0" t="n">
        <v>72.9</v>
      </c>
      <c r="G21" s="5" t="n">
        <v>84.9</v>
      </c>
      <c r="H21" s="5" t="n">
        <v>59.7</v>
      </c>
      <c r="I21" s="5" t="n">
        <f aca="false">F21-H21</f>
        <v>13.2</v>
      </c>
      <c r="J21" s="0" t="n">
        <f aca="false">G21-H21</f>
        <v>25.2</v>
      </c>
      <c r="K21" s="11" t="n">
        <f aca="false">I21*J21/(I21-J21)</f>
        <v>-27.72</v>
      </c>
    </row>
    <row r="22" customFormat="false" ht="12.8" hidden="false" customHeight="false" outlineLevel="0" collapsed="false">
      <c r="A22" s="8" t="n">
        <f aca="false">0.05/3^0.5</f>
        <v>0.0288675134594813</v>
      </c>
      <c r="B22" s="8" t="n">
        <f aca="false">A22*2^0.5</f>
        <v>0.0408248290463863</v>
      </c>
      <c r="C22" s="8" t="n">
        <f aca="false">B22*2^0.5</f>
        <v>0.0577350269189626</v>
      </c>
      <c r="D22" s="8" t="n">
        <f aca="false">C22*2^0.5</f>
        <v>0.0816496580927726</v>
      </c>
      <c r="F22" s="0" t="n">
        <v>79.1</v>
      </c>
      <c r="G22" s="5" t="n">
        <v>86.1</v>
      </c>
      <c r="H22" s="5" t="n">
        <v>68</v>
      </c>
      <c r="I22" s="5" t="n">
        <f aca="false">F22-H22</f>
        <v>11.1</v>
      </c>
      <c r="J22" s="0" t="n">
        <f aca="false">G22-H22</f>
        <v>18.1</v>
      </c>
      <c r="K22" s="11" t="n">
        <f aca="false">I22*J22/(I22-J22)</f>
        <v>-28.7014285714285</v>
      </c>
    </row>
    <row r="23" customFormat="false" ht="12.8" hidden="false" customHeight="false" outlineLevel="0" collapsed="false">
      <c r="A23" s="8" t="n">
        <f aca="false">0.05/3^0.5</f>
        <v>0.0288675134594813</v>
      </c>
      <c r="B23" s="8" t="n">
        <f aca="false">A23*2^0.5</f>
        <v>0.0408248290463863</v>
      </c>
      <c r="C23" s="8" t="n">
        <f aca="false">B23*2^0.5</f>
        <v>0.0577350269189626</v>
      </c>
      <c r="D23" s="8" t="n">
        <f aca="false">C23*2^0.5</f>
        <v>0.0816496580927726</v>
      </c>
      <c r="F23" s="0" t="n">
        <v>89.1</v>
      </c>
      <c r="G23" s="5" t="n">
        <v>93.6</v>
      </c>
      <c r="H23" s="5" t="n">
        <v>80.1</v>
      </c>
      <c r="I23" s="5" t="n">
        <f aca="false">F23-H23</f>
        <v>9</v>
      </c>
      <c r="J23" s="0" t="n">
        <f aca="false">G23-H23</f>
        <v>13.5</v>
      </c>
      <c r="K23" s="11" t="n">
        <f aca="false">I23*J23/(I23-J23)</f>
        <v>-27</v>
      </c>
    </row>
    <row r="24" customFormat="false" ht="12.8" hidden="false" customHeight="false" outlineLevel="0" collapsed="false">
      <c r="A24" s="8" t="n">
        <f aca="false">0.05/3^0.5</f>
        <v>0.0288675134594813</v>
      </c>
      <c r="B24" s="8" t="n">
        <f aca="false">A24*2^0.5</f>
        <v>0.0408248290463863</v>
      </c>
      <c r="C24" s="8" t="n">
        <f aca="false">B24*2^0.5</f>
        <v>0.0577350269189626</v>
      </c>
      <c r="D24" s="8" t="n">
        <f aca="false">C24*2^0.5</f>
        <v>0.0816496580927726</v>
      </c>
      <c r="F24" s="0" t="n">
        <v>70.2</v>
      </c>
      <c r="G24" s="5" t="n">
        <v>75</v>
      </c>
      <c r="H24" s="5" t="n">
        <v>60.4</v>
      </c>
      <c r="I24" s="5" t="n">
        <f aca="false">F24-H24</f>
        <v>9.8</v>
      </c>
      <c r="J24" s="0" t="n">
        <f aca="false">G24-H24</f>
        <v>14.6</v>
      </c>
      <c r="K24" s="11" t="n">
        <f aca="false">I24*J24/(I24-J24)</f>
        <v>-29.8083333333334</v>
      </c>
    </row>
    <row r="25" customFormat="false" ht="12.8" hidden="false" customHeight="false" outlineLevel="0" collapsed="false">
      <c r="A25" s="8" t="n">
        <f aca="false">0.05/3^0.5</f>
        <v>0.0288675134594813</v>
      </c>
      <c r="B25" s="8" t="n">
        <f aca="false">A25*2^0.5</f>
        <v>0.0408248290463863</v>
      </c>
      <c r="C25" s="8" t="n">
        <f aca="false">B25*2^0.5</f>
        <v>0.0577350269189626</v>
      </c>
      <c r="D25" s="8" t="n">
        <f aca="false">C25*2^0.5</f>
        <v>0.0816496580927726</v>
      </c>
      <c r="F25" s="0" t="n">
        <v>72.6</v>
      </c>
      <c r="G25" s="5" t="n">
        <v>86.7</v>
      </c>
      <c r="H25" s="5" t="n">
        <v>58.2</v>
      </c>
      <c r="I25" s="5" t="n">
        <f aca="false">F25-H25</f>
        <v>14.4</v>
      </c>
      <c r="J25" s="0" t="n">
        <f aca="false">G25-H25</f>
        <v>28.5</v>
      </c>
      <c r="K25" s="11" t="n">
        <f aca="false">I25*J25/(I25-J25)</f>
        <v>-29.1063829787234</v>
      </c>
    </row>
    <row r="26" customFormat="false" ht="12.8" hidden="false" customHeight="false" outlineLevel="0" collapsed="false">
      <c r="A26" s="8" t="n">
        <f aca="false">0.05/3^0.5</f>
        <v>0.0288675134594813</v>
      </c>
      <c r="B26" s="8" t="n">
        <f aca="false">A26*2^0.5</f>
        <v>0.0408248290463863</v>
      </c>
      <c r="C26" s="8" t="n">
        <f aca="false">B26*2^0.5</f>
        <v>0.0577350269189626</v>
      </c>
      <c r="D26" s="8" t="n">
        <f aca="false">C26*2^0.5</f>
        <v>0.0816496580927726</v>
      </c>
      <c r="F26" s="0" t="n">
        <v>71.2</v>
      </c>
      <c r="G26" s="5" t="n">
        <v>76.4</v>
      </c>
      <c r="H26" s="5" t="n">
        <v>61.1</v>
      </c>
      <c r="I26" s="5" t="n">
        <f aca="false">F26-H26</f>
        <v>10.1</v>
      </c>
      <c r="J26" s="0" t="n">
        <f aca="false">G26-H26</f>
        <v>15.3</v>
      </c>
      <c r="K26" s="11" t="n">
        <f aca="false">I26*J26/(I26-J26)</f>
        <v>-29.7173076923077</v>
      </c>
    </row>
    <row r="27" customFormat="false" ht="12.8" hidden="false" customHeight="false" outlineLevel="0" collapsed="false">
      <c r="A27" s="8" t="n">
        <f aca="false">0.05/3^0.5</f>
        <v>0.0288675134594813</v>
      </c>
      <c r="B27" s="8" t="n">
        <f aca="false">A27*2^0.5</f>
        <v>0.0408248290463863</v>
      </c>
      <c r="C27" s="8" t="n">
        <f aca="false">B27*2^0.5</f>
        <v>0.0577350269189626</v>
      </c>
      <c r="D27" s="8" t="n">
        <f aca="false">C27*2^0.5</f>
        <v>0.0816496580927726</v>
      </c>
      <c r="F27" s="0" t="n">
        <v>71.2</v>
      </c>
      <c r="G27" s="5" t="n">
        <v>74.2</v>
      </c>
      <c r="H27" s="5" t="n">
        <v>63.1</v>
      </c>
      <c r="I27" s="5" t="n">
        <f aca="false">F27-H27</f>
        <v>8.1</v>
      </c>
      <c r="J27" s="0" t="n">
        <f aca="false">G27-H27</f>
        <v>11.1</v>
      </c>
      <c r="K27" s="11" t="n">
        <f aca="false">I27*J27/(I27-J27)</f>
        <v>-29.97</v>
      </c>
    </row>
    <row r="28" customFormat="false" ht="12.8" hidden="false" customHeight="false" outlineLevel="0" collapsed="false">
      <c r="A28" s="8" t="n">
        <f aca="false">0.05/3^0.5</f>
        <v>0.0288675134594813</v>
      </c>
      <c r="B28" s="8" t="n">
        <f aca="false">A28*2^0.5</f>
        <v>0.0408248290463863</v>
      </c>
      <c r="C28" s="8" t="n">
        <f aca="false">B28*2^0.5</f>
        <v>0.0577350269189626</v>
      </c>
      <c r="D28" s="8" t="n">
        <f aca="false">C28*2^0.5</f>
        <v>0.0816496580927726</v>
      </c>
      <c r="F28" s="0" t="n">
        <v>71.2</v>
      </c>
      <c r="G28" s="5" t="n">
        <v>77.5</v>
      </c>
      <c r="H28" s="5" t="n">
        <v>60.9</v>
      </c>
      <c r="I28" s="5" t="n">
        <f aca="false">F28-H28</f>
        <v>10.3</v>
      </c>
      <c r="J28" s="0" t="n">
        <f aca="false">G28-H28</f>
        <v>16.6</v>
      </c>
      <c r="K28" s="11" t="n">
        <f aca="false">I28*J28/(I28-J28)</f>
        <v>-27.1396825396826</v>
      </c>
    </row>
    <row r="29" customFormat="false" ht="12.8" hidden="false" customHeight="false" outlineLevel="0" collapsed="false">
      <c r="A29" s="8" t="n">
        <f aca="false">0.05/3^0.5</f>
        <v>0.0288675134594813</v>
      </c>
      <c r="B29" s="8" t="n">
        <f aca="false">A29*2^0.5</f>
        <v>0.0408248290463863</v>
      </c>
      <c r="C29" s="8" t="n">
        <f aca="false">B29*2^0.5</f>
        <v>0.0577350269189626</v>
      </c>
      <c r="D29" s="8" t="n">
        <f aca="false">C29*2^0.5</f>
        <v>0.0816496580927726</v>
      </c>
      <c r="F29" s="0" t="n">
        <v>76.5</v>
      </c>
      <c r="G29" s="5" t="n">
        <v>84.1</v>
      </c>
      <c r="H29" s="5" t="n">
        <v>65.4</v>
      </c>
      <c r="I29" s="5" t="n">
        <f aca="false">F29-H29</f>
        <v>11.1</v>
      </c>
      <c r="J29" s="0" t="n">
        <f aca="false">G29-H29</f>
        <v>18.7</v>
      </c>
      <c r="K29" s="11" t="n">
        <f aca="false">I29*J29/(I29-J29)</f>
        <v>-27.3118421052631</v>
      </c>
    </row>
  </sheetData>
  <mergeCells count="3">
    <mergeCell ref="A1:D1"/>
    <mergeCell ref="A2:B2"/>
    <mergeCell ref="C2:D2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9"/>
  <sheetViews>
    <sheetView windowProtection="false" showFormulas="false" showGridLines="true" showRowColHeaders="true" showZeros="true" rightToLeft="false" tabSelected="true" showOutlineSymbols="true" defaultGridColor="true" view="normal" topLeftCell="C1" colorId="64" zoomScale="150" zoomScaleNormal="150" zoomScalePageLayoutView="100" workbookViewId="0">
      <selection pane="topLeft" activeCell="H4" activeCellId="0" sqref="H4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39</v>
      </c>
      <c r="B1" s="1"/>
      <c r="C1" s="1"/>
      <c r="D1" s="1"/>
    </row>
    <row r="2" customFormat="false" ht="12.8" hidden="false" customHeight="false" outlineLevel="0" collapsed="false">
      <c r="A2" s="1" t="s">
        <v>40</v>
      </c>
      <c r="B2" s="1"/>
      <c r="C2" s="1" t="s">
        <v>41</v>
      </c>
      <c r="D2" s="1"/>
      <c r="E2" s="2" t="s">
        <v>42</v>
      </c>
      <c r="F2" s="1"/>
      <c r="G2" s="2"/>
      <c r="I2" s="2"/>
      <c r="K2" s="1"/>
      <c r="M2" s="1"/>
      <c r="O2" s="2"/>
    </row>
    <row r="3" customFormat="false" ht="12.8" hidden="false" customHeight="false" outlineLevel="0" collapsed="false">
      <c r="A3" s="2" t="s">
        <v>43</v>
      </c>
      <c r="B3" s="2" t="s">
        <v>44</v>
      </c>
      <c r="C3" s="2" t="s">
        <v>43</v>
      </c>
      <c r="D3" s="2" t="s">
        <v>44</v>
      </c>
      <c r="E3" s="2" t="s">
        <v>45</v>
      </c>
      <c r="G3" s="2" t="s">
        <v>46</v>
      </c>
      <c r="I3" s="2"/>
      <c r="J3" s="2"/>
      <c r="K3" s="2"/>
      <c r="L3" s="2"/>
      <c r="M3" s="2"/>
      <c r="N3" s="2"/>
    </row>
    <row r="4" customFormat="false" ht="12.8" hidden="false" customHeight="false" outlineLevel="0" collapsed="false">
      <c r="E4" s="11" t="n">
        <v>35.02</v>
      </c>
      <c r="G4" s="0" t="n">
        <v>37.17</v>
      </c>
      <c r="H4" s="11" t="n">
        <f aca="false">G4/2</f>
        <v>18.585</v>
      </c>
      <c r="I4" s="4" t="n">
        <v>1.836</v>
      </c>
      <c r="J4" s="0" t="n">
        <v>0.005</v>
      </c>
      <c r="K4" s="0" t="n">
        <v>-0.501</v>
      </c>
      <c r="L4" s="0" t="n">
        <v>-0.503</v>
      </c>
      <c r="M4" s="11" t="n">
        <f aca="false">E4/2</f>
        <v>17.51</v>
      </c>
      <c r="N4" s="11"/>
    </row>
    <row r="5" customFormat="false" ht="12.8" hidden="false" customHeight="false" outlineLevel="0" collapsed="false">
      <c r="E5" s="11" t="n">
        <v>35</v>
      </c>
      <c r="G5" s="0" t="n">
        <v>37.16</v>
      </c>
      <c r="H5" s="11" t="n">
        <f aca="false">G5/2</f>
        <v>18.58</v>
      </c>
      <c r="I5" s="4" t="n">
        <v>1.838</v>
      </c>
      <c r="J5" s="0" t="n">
        <v>0.006</v>
      </c>
      <c r="K5" s="4" t="n">
        <v>-0.5</v>
      </c>
      <c r="L5" s="0" t="n">
        <v>-0.503</v>
      </c>
      <c r="M5" s="11" t="n">
        <f aca="false">E5/2</f>
        <v>17.5</v>
      </c>
      <c r="N5" s="11"/>
    </row>
    <row r="6" customFormat="false" ht="12.8" hidden="false" customHeight="false" outlineLevel="0" collapsed="false">
      <c r="E6" s="11" t="n">
        <v>34.99</v>
      </c>
      <c r="G6" s="0" t="n">
        <v>37.17</v>
      </c>
      <c r="H6" s="11" t="n">
        <f aca="false">G6/2</f>
        <v>18.585</v>
      </c>
      <c r="I6" s="4" t="n">
        <v>1.839</v>
      </c>
      <c r="J6" s="0" t="n">
        <v>0.005</v>
      </c>
      <c r="K6" s="0" t="n">
        <v>-0.501</v>
      </c>
      <c r="L6" s="0" t="n">
        <v>-0.505</v>
      </c>
      <c r="M6" s="11" t="n">
        <f aca="false">E6/2</f>
        <v>17.495</v>
      </c>
      <c r="N6" s="11"/>
    </row>
    <row r="7" customFormat="false" ht="12.8" hidden="false" customHeight="false" outlineLevel="0" collapsed="false">
      <c r="E7" s="11" t="n">
        <v>34.99</v>
      </c>
      <c r="G7" s="0" t="n">
        <v>37.15</v>
      </c>
      <c r="H7" s="11" t="n">
        <f aca="false">G7/2</f>
        <v>18.575</v>
      </c>
      <c r="I7" s="4" t="n">
        <v>1.84</v>
      </c>
      <c r="J7" s="0" t="n">
        <v>0.006</v>
      </c>
      <c r="K7" s="0" t="n">
        <v>-0.502</v>
      </c>
      <c r="L7" s="0" t="n">
        <v>-0.504</v>
      </c>
      <c r="M7" s="11" t="n">
        <f aca="false">E7/2</f>
        <v>17.495</v>
      </c>
      <c r="N7" s="11"/>
    </row>
    <row r="8" customFormat="false" ht="12.8" hidden="false" customHeight="false" outlineLevel="0" collapsed="false">
      <c r="E8" s="11" t="n">
        <v>35</v>
      </c>
      <c r="G8" s="0" t="n">
        <v>37.16</v>
      </c>
      <c r="H8" s="11" t="n">
        <f aca="false">G8/2</f>
        <v>18.58</v>
      </c>
      <c r="I8" s="4" t="n">
        <v>1.839</v>
      </c>
      <c r="J8" s="0" t="n">
        <v>0.005</v>
      </c>
      <c r="K8" s="0" t="n">
        <v>-0.501</v>
      </c>
      <c r="L8" s="0" t="n">
        <v>-0.504</v>
      </c>
      <c r="M8" s="11" t="n">
        <f aca="false">E8/2</f>
        <v>17.5</v>
      </c>
      <c r="N8" s="11"/>
    </row>
    <row r="9" customFormat="false" ht="12.8" hidden="false" customHeight="false" outlineLevel="0" collapsed="false">
      <c r="E9" s="11" t="n">
        <v>35.02</v>
      </c>
      <c r="G9" s="0" t="n">
        <v>37.15</v>
      </c>
      <c r="H9" s="11" t="n">
        <f aca="false">G9/2</f>
        <v>18.575</v>
      </c>
      <c r="I9" s="4" t="n">
        <v>1.837</v>
      </c>
      <c r="J9" s="0" t="n">
        <v>0.006</v>
      </c>
      <c r="K9" s="0" t="n">
        <v>-0.502</v>
      </c>
      <c r="L9" s="0" t="n">
        <v>-0.503</v>
      </c>
      <c r="M9" s="11" t="n">
        <f aca="false">E9/2</f>
        <v>17.51</v>
      </c>
      <c r="N9" s="11"/>
    </row>
    <row r="10" customFormat="false" ht="12.8" hidden="false" customHeight="false" outlineLevel="0" collapsed="false">
      <c r="E10" s="11" t="n">
        <v>34.97</v>
      </c>
      <c r="G10" s="0" t="n">
        <v>37.17</v>
      </c>
      <c r="H10" s="11" t="n">
        <f aca="false">G10/2</f>
        <v>18.585</v>
      </c>
      <c r="I10" s="4" t="n">
        <v>1.841</v>
      </c>
      <c r="J10" s="0" t="n">
        <v>0.006</v>
      </c>
      <c r="K10" s="0" t="n">
        <v>-0.501</v>
      </c>
      <c r="L10" s="0" t="n">
        <v>-0.503</v>
      </c>
      <c r="M10" s="11" t="n">
        <f aca="false">E10/2</f>
        <v>17.485</v>
      </c>
      <c r="N10" s="11"/>
    </row>
    <row r="11" customFormat="false" ht="12.8" hidden="false" customHeight="false" outlineLevel="0" collapsed="false">
      <c r="E11" s="11" t="n">
        <v>34.96</v>
      </c>
      <c r="G11" s="0" t="n">
        <v>37.16</v>
      </c>
      <c r="H11" s="11" t="n">
        <f aca="false">G11/2</f>
        <v>18.58</v>
      </c>
      <c r="I11" s="4" t="n">
        <v>1.839</v>
      </c>
      <c r="J11" s="0" t="n">
        <v>0.006</v>
      </c>
      <c r="K11" s="0" t="n">
        <v>-0.499</v>
      </c>
      <c r="L11" s="0" t="n">
        <v>-0.504</v>
      </c>
      <c r="M11" s="11" t="n">
        <f aca="false">E11/2</f>
        <v>17.48</v>
      </c>
      <c r="N11" s="11"/>
    </row>
    <row r="12" customFormat="false" ht="12.8" hidden="false" customHeight="false" outlineLevel="0" collapsed="false">
      <c r="E12" s="11" t="n">
        <v>35</v>
      </c>
      <c r="G12" s="0" t="n">
        <v>37.15</v>
      </c>
      <c r="H12" s="11" t="n">
        <f aca="false">G12/2</f>
        <v>18.575</v>
      </c>
      <c r="I12" s="4" t="n">
        <v>1.84</v>
      </c>
      <c r="J12" s="0" t="n">
        <v>0.005</v>
      </c>
      <c r="K12" s="0" t="n">
        <v>-0.502</v>
      </c>
      <c r="L12" s="0" t="n">
        <v>-0.503</v>
      </c>
      <c r="M12" s="11" t="n">
        <f aca="false">E12/2</f>
        <v>17.5</v>
      </c>
      <c r="N12" s="11"/>
    </row>
    <row r="13" customFormat="false" ht="12.8" hidden="false" customHeight="false" outlineLevel="0" collapsed="false">
      <c r="E13" s="11" t="n">
        <v>35</v>
      </c>
      <c r="G13" s="0" t="n">
        <v>37.17</v>
      </c>
      <c r="H13" s="11" t="n">
        <f aca="false">G13/2</f>
        <v>18.585</v>
      </c>
      <c r="I13" s="4" t="n">
        <v>1.838</v>
      </c>
      <c r="J13" s="0" t="n">
        <v>0.006</v>
      </c>
      <c r="K13" s="0" t="n">
        <v>-0.501</v>
      </c>
      <c r="L13" s="0" t="n">
        <v>-0.504</v>
      </c>
      <c r="M13" s="11" t="n">
        <f aca="false">E13/2</f>
        <v>17.5</v>
      </c>
      <c r="N13" s="11"/>
    </row>
    <row r="14" customFormat="false" ht="12.8" hidden="false" customHeight="false" outlineLevel="0" collapsed="false">
      <c r="A14" s="12" t="n">
        <f aca="false">AVERAGE(I4:I13)</f>
        <v>1.8387</v>
      </c>
      <c r="B14" s="12" t="n">
        <f aca="false">AVERAGE(J4:J13)</f>
        <v>0.0056</v>
      </c>
      <c r="C14" s="12" t="n">
        <f aca="false">AVERAGE(K4:K13)</f>
        <v>-0.501</v>
      </c>
      <c r="D14" s="12" t="n">
        <f aca="false">AVERAGE(L4:L13)</f>
        <v>-0.5036</v>
      </c>
      <c r="E14" s="12" t="n">
        <f aca="false">AVERAGE(E4:E13)</f>
        <v>34.995</v>
      </c>
      <c r="F14" s="0" t="n">
        <f aca="false">E14/2</f>
        <v>17.4975</v>
      </c>
      <c r="G14" s="13" t="n">
        <f aca="false">AVERAGE(G4:G13)</f>
        <v>37.161</v>
      </c>
      <c r="H14" s="8" t="n">
        <f aca="false">AVERAGE(H4:H13)</f>
        <v>18.5805</v>
      </c>
      <c r="M14" s="14"/>
      <c r="N14" s="14"/>
    </row>
    <row r="15" customFormat="false" ht="12.8" hidden="false" customHeight="false" outlineLevel="0" collapsed="false">
      <c r="A15" s="15" t="n">
        <f aca="false">STDEV(I4:I13)/(10^0.5)</f>
        <v>0.000472581562625258</v>
      </c>
      <c r="B15" s="15" t="n">
        <f aca="false">STDEV(J4:J13)/(10^0.5)</f>
        <v>0.000163299316185545</v>
      </c>
      <c r="C15" s="15" t="n">
        <f aca="false">STDEV(K4:K13)/(10^0.5)</f>
        <v>0.000298142396999972</v>
      </c>
      <c r="D15" s="15" t="n">
        <f aca="false">STDEV(L4:L13)/(10^0.5)</f>
        <v>0.000221108319357027</v>
      </c>
      <c r="E15" s="16" t="n">
        <f aca="false">STDEV(E4:E13)/(10^0.5)</f>
        <v>0.00600925212577357</v>
      </c>
      <c r="F15" s="0" t="n">
        <f aca="false">STDEV(M4:M13)/10^0.5</f>
        <v>0.00300462606288678</v>
      </c>
      <c r="H15" s="8" t="n">
        <f aca="false">STDEV(H4:H13)/10^0.5</f>
        <v>0.00138443731048658</v>
      </c>
    </row>
    <row r="16" customFormat="false" ht="12.8" hidden="false" customHeight="false" outlineLevel="0" collapsed="false">
      <c r="A16" s="10" t="n">
        <f aca="false">A15/A14</f>
        <v>0.000257019395564941</v>
      </c>
      <c r="B16" s="0" t="n">
        <f aca="false">B15/B14</f>
        <v>0.0291605921759902</v>
      </c>
      <c r="C16" s="0" t="n">
        <f aca="false">C15/C14</f>
        <v>-0.000595094604790363</v>
      </c>
      <c r="D16" s="0" t="n">
        <f aca="false">D15/D14</f>
        <v>-0.000439055439549299</v>
      </c>
      <c r="E16" s="0" t="n">
        <f aca="false">F15/F14</f>
        <v>0.000171717448943379</v>
      </c>
      <c r="F16" s="0" t="n">
        <f aca="false">F15/F14</f>
        <v>0.000171717448943379</v>
      </c>
      <c r="H16" s="0" t="e">
        <f aca="false">H4:H13</f>
        <v>#VALUE!</v>
      </c>
    </row>
    <row r="17" customFormat="false" ht="12.8" hidden="false" customHeight="false" outlineLevel="0" collapsed="false">
      <c r="A17" s="10" t="n">
        <f aca="false">A23/A14</f>
        <v>0.00271931255778539</v>
      </c>
      <c r="B17" s="0" t="n">
        <f aca="false">B23/B14</f>
        <v>0.892857142857143</v>
      </c>
      <c r="C17" s="0" t="n">
        <f aca="false">C23/C14</f>
        <v>-0.00998003992015968</v>
      </c>
      <c r="D17" s="0" t="n">
        <f aca="false">D23/D14</f>
        <v>-0.00992851469420175</v>
      </c>
      <c r="E17" s="0" t="n">
        <f aca="false">E23/F14</f>
        <v>0.000164980788452529</v>
      </c>
      <c r="F17" s="17" t="s">
        <v>47</v>
      </c>
      <c r="G17" s="17" t="s">
        <v>48</v>
      </c>
      <c r="I17" s="17" t="s">
        <v>49</v>
      </c>
      <c r="J17" s="17" t="s">
        <v>48</v>
      </c>
      <c r="K17" s="17" t="s">
        <v>49</v>
      </c>
      <c r="L17" s="17" t="s">
        <v>48</v>
      </c>
      <c r="M17" s="17" t="s">
        <v>49</v>
      </c>
      <c r="N17" s="17" t="s">
        <v>48</v>
      </c>
      <c r="O17" s="17" t="s">
        <v>49</v>
      </c>
    </row>
    <row r="18" customFormat="false" ht="12.8" hidden="false" customHeight="false" outlineLevel="0" collapsed="false">
      <c r="A18" s="10" t="n">
        <f aca="false">(A17^2+A16^2)^0.5</f>
        <v>0.00273143181438342</v>
      </c>
      <c r="B18" s="0" t="n">
        <f aca="false">(B17^2+B16^2)^0.5</f>
        <v>0.893333206416886</v>
      </c>
      <c r="C18" s="0" t="n">
        <f aca="false">(C17^2+C16^2)^0.5</f>
        <v>0.00999776647039885</v>
      </c>
      <c r="D18" s="0" t="n">
        <f aca="false">(D17^2+D16^2)^0.5</f>
        <v>0.00993821783379585</v>
      </c>
      <c r="E18" s="0" t="n">
        <f aca="false">(E17^2+E16^2)^0.5</f>
        <v>0.000238129256560466</v>
      </c>
      <c r="F18" s="8" t="n">
        <f aca="false">F14^2</f>
        <v>306.16250625</v>
      </c>
      <c r="G18" s="8" t="n">
        <f aca="false">A14^2</f>
        <v>3.38081769</v>
      </c>
      <c r="I18" s="8" t="n">
        <f aca="false">F18+G18</f>
        <v>309.54332394</v>
      </c>
      <c r="J18" s="0" t="n">
        <f aca="false">B14^2</f>
        <v>3.136E-005</v>
      </c>
      <c r="K18" s="0" t="n">
        <f aca="false">J18+F18</f>
        <v>306.16253761</v>
      </c>
      <c r="L18" s="0" t="n">
        <f aca="false">C14^2</f>
        <v>0.251001</v>
      </c>
      <c r="M18" s="0" t="n">
        <f aca="false">L18+F18</f>
        <v>306.41350725</v>
      </c>
      <c r="N18" s="0" t="n">
        <f aca="false">D14^2</f>
        <v>0.25361296</v>
      </c>
      <c r="O18" s="0" t="n">
        <f aca="false">F18+N18</f>
        <v>306.41611921</v>
      </c>
    </row>
    <row r="19" customFormat="false" ht="12.8" hidden="false" customHeight="false" outlineLevel="0" collapsed="false">
      <c r="A19" s="10" t="n">
        <f aca="false">A14*A18</f>
        <v>0.00502228367710679</v>
      </c>
      <c r="B19" s="0" t="n">
        <f aca="false">B14*B18</f>
        <v>0.00500266595593456</v>
      </c>
      <c r="C19" s="0" t="n">
        <f aca="false">C14*C18</f>
        <v>-0.00500888100166982</v>
      </c>
      <c r="D19" s="0" t="n">
        <f aca="false">D14*D18</f>
        <v>-0.00500488650109959</v>
      </c>
      <c r="E19" s="0" t="n">
        <f aca="false">F14*E18</f>
        <v>0.00416666666666676</v>
      </c>
      <c r="F19" s="10" t="n">
        <f aca="false">(2^0.5*E18)*F18</f>
        <v>0.103105007531766</v>
      </c>
      <c r="G19" s="10" t="n">
        <f aca="false">(2^0.5*A18*G18)</f>
        <v>0.0130595169538617</v>
      </c>
      <c r="I19" s="10" t="n">
        <f aca="false">(F19^2+G19^2)^0.5</f>
        <v>0.103928790819453</v>
      </c>
      <c r="J19" s="0" t="n">
        <f aca="false">(2^0.5*B18*J18)</f>
        <v>3.9619093040267E-005</v>
      </c>
      <c r="K19" s="0" t="n">
        <f aca="false">(J19^2+F19^2)^0.5</f>
        <v>0.103105015143775</v>
      </c>
      <c r="L19" s="0" t="n">
        <f aca="false">(2^0.5*C18*L18)</f>
        <v>0.00354889734988207</v>
      </c>
      <c r="M19" s="0" t="n">
        <f aca="false">(L19^2+F19^2)^0.5</f>
        <v>0.103166066371291</v>
      </c>
      <c r="N19" s="0" t="n">
        <f aca="false">(2^0.5*D18*N18)</f>
        <v>0.00356446990612131</v>
      </c>
      <c r="O19" s="0" t="n">
        <f aca="false">(N19^2+F19^2)^0.5</f>
        <v>0.103166603238825</v>
      </c>
    </row>
    <row r="20" customFormat="false" ht="12.8" hidden="false" customHeight="false" outlineLevel="0" collapsed="false">
      <c r="A20" s="18" t="n">
        <f aca="false">(A14^2+F14^2)/(2*A14)</f>
        <v>84.1745047968674</v>
      </c>
      <c r="B20" s="9" t="n">
        <f aca="false">(F14^2+B14^2)/(2*B14)</f>
        <v>27335.9408580357</v>
      </c>
      <c r="C20" s="9" t="n">
        <f aca="false">(F14^2+C14^2)/(2*C14)</f>
        <v>-305.801903443114</v>
      </c>
      <c r="D20" s="9" t="n">
        <f aca="false">(F14^2+D14^2)/(2*C14)</f>
        <v>-305.804510189621</v>
      </c>
      <c r="E20" s="9"/>
      <c r="F20" s="0" t="n">
        <f aca="false">F19/F18</f>
        <v>0.000336765624225635</v>
      </c>
      <c r="G20" s="0" t="n">
        <f aca="false">G19/G18</f>
        <v>0.0038628279165984</v>
      </c>
      <c r="I20" s="10" t="n">
        <f aca="false">I19/I18</f>
        <v>0.000335748771760292</v>
      </c>
      <c r="K20" s="0" t="n">
        <f aca="false">K19/K18</f>
        <v>0.000336765614593623</v>
      </c>
      <c r="M20" s="0" t="n">
        <f aca="false">M19/M18</f>
        <v>0.000336689029466049</v>
      </c>
      <c r="O20" s="0" t="n">
        <f aca="false">O19/O18</f>
        <v>0.000336687911539408</v>
      </c>
    </row>
    <row r="21" customFormat="false" ht="12.8" hidden="false" customHeight="false" outlineLevel="0" collapsed="false">
      <c r="A21" s="8" t="n">
        <f aca="false">A20*I21</f>
        <v>0.231647365393171</v>
      </c>
      <c r="B21" s="0" t="n">
        <f aca="false">B20*K21</f>
        <v>24420.1054323173</v>
      </c>
      <c r="C21" s="0" t="n">
        <f aca="false">C20*M21</f>
        <v>-3.05906919037026</v>
      </c>
      <c r="D21" s="0" t="n">
        <f aca="false">D20*O21</f>
        <v>-3.04089539268763</v>
      </c>
      <c r="I21" s="10" t="n">
        <f aca="false">(I20^2+A18^2)^0.5</f>
        <v>0.00275198964285196</v>
      </c>
      <c r="K21" s="0" t="n">
        <f aca="false">(K20^2+B18^2)^0.5</f>
        <v>0.893333269893243</v>
      </c>
      <c r="M21" s="0" t="n">
        <f aca="false">(M20^2+C18^2)^0.5</f>
        <v>0.0100034341053057</v>
      </c>
      <c r="O21" s="0" t="n">
        <f aca="false">(O20^2+D18^2)^0.5</f>
        <v>0.00994391937124163</v>
      </c>
    </row>
    <row r="22" customFormat="false" ht="12.8" hidden="false" customHeight="false" outlineLevel="0" collapsed="false">
      <c r="A22" s="2" t="s">
        <v>50</v>
      </c>
      <c r="B22" s="2" t="s">
        <v>51</v>
      </c>
      <c r="C22" s="2" t="s">
        <v>52</v>
      </c>
      <c r="D22" s="2" t="s">
        <v>52</v>
      </c>
    </row>
    <row r="23" customFormat="false" ht="12.8" hidden="false" customHeight="false" outlineLevel="0" collapsed="false">
      <c r="A23" s="0" t="n">
        <v>0.005</v>
      </c>
      <c r="B23" s="0" t="n">
        <v>0.005</v>
      </c>
      <c r="C23" s="0" t="n">
        <v>0.005</v>
      </c>
      <c r="D23" s="0" t="n">
        <v>0.005</v>
      </c>
      <c r="E23" s="0" t="n">
        <f aca="false">0.005/3^0.5</f>
        <v>0.00288675134594813</v>
      </c>
    </row>
    <row r="25" customFormat="false" ht="12.8" hidden="false" customHeight="false" outlineLevel="0" collapsed="false">
      <c r="A25" s="0" t="n">
        <v>16.606</v>
      </c>
      <c r="C25" s="0" t="n">
        <v>-28.52</v>
      </c>
    </row>
    <row r="26" customFormat="false" ht="12.8" hidden="false" customHeight="false" outlineLevel="0" collapsed="false">
      <c r="A26" s="3" t="n">
        <f aca="false">1+1/(A25/100)/(1/(A20/1000)+1/(B20/1000))</f>
        <v>1.50533605432791</v>
      </c>
      <c r="C26" s="10" t="n">
        <f aca="false">1+1/(C25/100)/(1/(C20/1000)+1/(D20/1000))</f>
        <v>1.53612062905121</v>
      </c>
    </row>
    <row r="27" customFormat="false" ht="12.8" hidden="false" customHeight="false" outlineLevel="0" collapsed="false">
      <c r="A27" s="0" t="n">
        <f aca="false">(A18^2+E18^2+'Besselova metoda'!G16^2)^0.5</f>
        <v>0.00822969351377598</v>
      </c>
      <c r="C27" s="0" t="n">
        <f aca="false">(C18^2+D18^2+E18^2+'Rozptylka přímou metodou'!K17^2)^0.5</f>
        <v>0.0216350596737084</v>
      </c>
    </row>
    <row r="28" customFormat="false" ht="12.8" hidden="false" customHeight="false" outlineLevel="0" collapsed="false">
      <c r="A28" s="0" t="n">
        <f aca="false">A26*A27</f>
        <v>0.0123884543623555</v>
      </c>
      <c r="C28" s="0" t="n">
        <f aca="false">C27*C26</f>
        <v>0.0332340614755374</v>
      </c>
    </row>
    <row r="29" customFormat="false" ht="12.8" hidden="false" customHeight="false" outlineLevel="0" collapsed="false">
      <c r="A29" s="2" t="s">
        <v>53</v>
      </c>
      <c r="C29" s="2" t="s">
        <v>54</v>
      </c>
    </row>
  </sheetData>
  <mergeCells count="3">
    <mergeCell ref="A1:D1"/>
    <mergeCell ref="A2:B2"/>
    <mergeCell ref="C2:D2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281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2017-10-12T13:29:55Z</dcterms:created>
  <dc:creator/>
  <dc:description/>
  <dc:language>cs-CZ</dc:language>
  <cp:lastModifiedBy/>
  <dcterms:modified xsi:type="dcterms:W3CDTF">2017-11-13T15:19:39Z</dcterms:modified>
  <cp:revision>10</cp:revision>
  <dc:subject/>
  <dc:title/>
</cp:coreProperties>
</file>